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285"/>
  </bookViews>
  <sheets>
    <sheet name="Услуги (работы)" sheetId="1" r:id="rId1"/>
  </sheets>
  <definedNames>
    <definedName name="_xlnm._FilterDatabase" localSheetId="0" hidden="1">'Услуги (работы)'!#REF!</definedName>
    <definedName name="_xlnm.Print_Area" localSheetId="0">'Услуги (работы)'!$A$1:$J$146</definedName>
  </definedNames>
  <calcPr calcId="152511"/>
</workbook>
</file>

<file path=xl/calcChain.xml><?xml version="1.0" encoding="utf-8"?>
<calcChain xmlns="http://schemas.openxmlformats.org/spreadsheetml/2006/main">
  <c r="F529" i="1" l="1"/>
  <c r="G529" i="1"/>
  <c r="H529" i="1"/>
  <c r="I529" i="1"/>
  <c r="J529" i="1"/>
  <c r="J528" i="1"/>
  <c r="I528" i="1"/>
  <c r="H528" i="1"/>
  <c r="G528" i="1"/>
  <c r="F528" i="1"/>
  <c r="I508" i="1" l="1"/>
  <c r="H508" i="1"/>
  <c r="G508" i="1"/>
  <c r="F508" i="1"/>
  <c r="J491" i="1" l="1"/>
  <c r="J508" i="1" s="1"/>
  <c r="J490" i="1"/>
  <c r="I490" i="1"/>
  <c r="H490" i="1"/>
  <c r="I391" i="1" l="1"/>
  <c r="H391" i="1"/>
  <c r="F391" i="1"/>
  <c r="G386" i="1"/>
  <c r="G391" i="1" s="1"/>
  <c r="J312" i="1"/>
  <c r="J391" i="1" s="1"/>
  <c r="J309" i="1"/>
  <c r="I309" i="1"/>
  <c r="J307" i="1"/>
  <c r="I307" i="1"/>
  <c r="J305" i="1"/>
  <c r="I305" i="1"/>
  <c r="J303" i="1" l="1"/>
  <c r="I303" i="1"/>
  <c r="H303" i="1"/>
  <c r="G303" i="1"/>
  <c r="F303" i="1"/>
  <c r="J299" i="1"/>
  <c r="I299" i="1"/>
  <c r="H299" i="1"/>
  <c r="G299" i="1"/>
  <c r="J298" i="1"/>
  <c r="I298" i="1"/>
  <c r="H298" i="1"/>
  <c r="G298" i="1"/>
  <c r="F298" i="1"/>
  <c r="J297" i="1"/>
  <c r="I297" i="1"/>
  <c r="H297" i="1"/>
  <c r="G297" i="1"/>
  <c r="F297" i="1"/>
  <c r="J296" i="1"/>
  <c r="I296" i="1"/>
  <c r="H296" i="1"/>
  <c r="G296" i="1"/>
  <c r="F296" i="1"/>
  <c r="F243" i="1" l="1"/>
  <c r="G243" i="1"/>
  <c r="H243" i="1"/>
  <c r="I243" i="1"/>
  <c r="J243" i="1"/>
  <c r="J281" i="1"/>
  <c r="I281" i="1"/>
  <c r="H281" i="1"/>
  <c r="G281" i="1"/>
  <c r="F281" i="1"/>
  <c r="I294" i="1" l="1"/>
  <c r="F294" i="1"/>
  <c r="G294" i="1"/>
  <c r="H294" i="1"/>
  <c r="J294" i="1"/>
  <c r="J240" i="1" l="1"/>
  <c r="I240" i="1"/>
  <c r="H240" i="1"/>
  <c r="G240" i="1"/>
  <c r="F240" i="1"/>
  <c r="J239" i="1"/>
  <c r="I239" i="1"/>
  <c r="H239" i="1"/>
  <c r="G239" i="1"/>
  <c r="F239" i="1"/>
  <c r="J238" i="1"/>
  <c r="I238" i="1"/>
  <c r="H238" i="1"/>
  <c r="G238" i="1"/>
  <c r="F238" i="1"/>
  <c r="J237" i="1"/>
  <c r="I237" i="1"/>
  <c r="H237" i="1"/>
  <c r="G237" i="1"/>
  <c r="F237" i="1"/>
  <c r="J236" i="1"/>
  <c r="I236" i="1"/>
  <c r="H236" i="1"/>
  <c r="G236" i="1"/>
  <c r="F236" i="1"/>
  <c r="J235" i="1"/>
  <c r="I235" i="1"/>
  <c r="H235" i="1"/>
  <c r="G235" i="1"/>
  <c r="F235" i="1"/>
  <c r="J234" i="1"/>
  <c r="I234" i="1"/>
  <c r="H234" i="1"/>
  <c r="G234" i="1"/>
  <c r="F234" i="1"/>
  <c r="J233" i="1"/>
  <c r="I233" i="1"/>
  <c r="H233" i="1"/>
  <c r="G233" i="1"/>
  <c r="F233" i="1"/>
  <c r="J230" i="1"/>
  <c r="I230" i="1"/>
  <c r="H230" i="1"/>
  <c r="G230" i="1"/>
  <c r="F230" i="1"/>
  <c r="J229" i="1"/>
  <c r="I229" i="1"/>
  <c r="H229" i="1"/>
  <c r="G229" i="1"/>
  <c r="F229" i="1"/>
  <c r="J228" i="1"/>
  <c r="I228" i="1"/>
  <c r="H228" i="1"/>
  <c r="G228" i="1"/>
  <c r="F228" i="1"/>
  <c r="J227" i="1"/>
  <c r="I227" i="1"/>
  <c r="H227" i="1"/>
  <c r="G227" i="1"/>
  <c r="F227" i="1"/>
  <c r="J226" i="1"/>
  <c r="I226" i="1"/>
  <c r="H226" i="1"/>
  <c r="G226" i="1"/>
  <c r="F226" i="1"/>
  <c r="J225" i="1"/>
  <c r="I225" i="1"/>
  <c r="H225" i="1"/>
  <c r="G225" i="1"/>
  <c r="F225" i="1"/>
  <c r="J224" i="1"/>
  <c r="I224" i="1"/>
  <c r="H224" i="1"/>
  <c r="G224" i="1"/>
  <c r="F224" i="1"/>
  <c r="J223" i="1"/>
  <c r="I223" i="1"/>
  <c r="H223" i="1"/>
  <c r="G223" i="1"/>
  <c r="F223" i="1"/>
  <c r="G241" i="1" l="1"/>
  <c r="I241" i="1"/>
  <c r="F241" i="1"/>
  <c r="H241" i="1"/>
  <c r="J241" i="1"/>
  <c r="G221" i="1"/>
  <c r="H221" i="1"/>
  <c r="I221" i="1"/>
  <c r="J221" i="1"/>
  <c r="F221" i="1"/>
  <c r="J191" i="1"/>
  <c r="I191" i="1"/>
  <c r="H191" i="1"/>
  <c r="G191" i="1"/>
  <c r="J177" i="1"/>
  <c r="I177" i="1"/>
  <c r="H177" i="1"/>
  <c r="G177" i="1"/>
  <c r="J171" i="1"/>
  <c r="I171" i="1"/>
  <c r="H171" i="1"/>
  <c r="G171" i="1"/>
  <c r="H151" i="1" l="1"/>
  <c r="I121" i="1"/>
  <c r="J121" i="1"/>
  <c r="F121" i="1"/>
  <c r="G69" i="1"/>
  <c r="H69" i="1"/>
  <c r="I69" i="1"/>
  <c r="J69" i="1"/>
  <c r="G11" i="1"/>
  <c r="I11" i="1"/>
  <c r="J11" i="1"/>
  <c r="F11" i="1"/>
  <c r="G169" i="1"/>
  <c r="H169" i="1"/>
  <c r="I169" i="1"/>
  <c r="J169" i="1"/>
  <c r="I151" i="1"/>
  <c r="J151" i="1"/>
  <c r="F147" i="1"/>
  <c r="G147" i="1"/>
  <c r="H147" i="1"/>
  <c r="I147" i="1"/>
  <c r="J147" i="1"/>
  <c r="G151" i="1"/>
  <c r="F151" i="1"/>
  <c r="F169" i="1"/>
  <c r="F14" i="1" l="1"/>
  <c r="F69" i="1" s="1"/>
  <c r="H116" i="1" l="1"/>
  <c r="H121" i="1" s="1"/>
  <c r="G104" i="1"/>
  <c r="G121" i="1" s="1"/>
  <c r="H8" i="1" l="1"/>
  <c r="H11" i="1" s="1"/>
  <c r="A17" i="1"/>
  <c r="A19" i="1" s="1"/>
  <c r="A21" i="1" s="1"/>
  <c r="A23" i="1" s="1"/>
  <c r="A25" i="1" s="1"/>
  <c r="A27" i="1" s="1"/>
  <c r="A29" i="1" s="1"/>
  <c r="A31" i="1" s="1"/>
  <c r="A33" i="1" s="1"/>
  <c r="A35" i="1" s="1"/>
  <c r="A37" i="1" s="1"/>
  <c r="A39" i="1" s="1"/>
  <c r="A41" i="1" s="1"/>
  <c r="A43" i="1" s="1"/>
  <c r="A45" i="1" s="1"/>
  <c r="A47" i="1" s="1"/>
  <c r="A49" i="1" s="1"/>
  <c r="A51" i="1" s="1"/>
  <c r="A53" i="1" s="1"/>
  <c r="A55" i="1" s="1"/>
  <c r="A57" i="1" s="1"/>
  <c r="A59" i="1" s="1"/>
  <c r="A61" i="1" s="1"/>
  <c r="A63" i="1" s="1"/>
  <c r="A65" i="1" s="1"/>
  <c r="J13" i="1" l="1"/>
</calcChain>
</file>

<file path=xl/sharedStrings.xml><?xml version="1.0" encoding="utf-8"?>
<sst xmlns="http://schemas.openxmlformats.org/spreadsheetml/2006/main" count="1836" uniqueCount="765">
  <si>
    <t>№ п/п</t>
  </si>
  <si>
    <t>Наименование государственной услуги (работы)</t>
  </si>
  <si>
    <t>Коды</t>
  </si>
  <si>
    <t>Наименование показателя</t>
  </si>
  <si>
    <t>Единица измерения</t>
  </si>
  <si>
    <t>План на 2019 год</t>
  </si>
  <si>
    <t>План на 2020 год</t>
  </si>
  <si>
    <t>Объем субсидий на финансовое обеспечение оказания государственных услуг (выполнения работ)</t>
  </si>
  <si>
    <t>тыс. руб.</t>
  </si>
  <si>
    <t>Сведения о планируемых объемах оказания государственных услуг (работ) государственными бюджетными и автономными учреждениями субъекта Российской Федерации, а также о планируемых объемах субсидий на их финансовое обеспечение</t>
  </si>
  <si>
    <t>Организация предоставления государственных и муниципальных услуг в многофункциональных центрах предоставления государственных и муниципальных услуг</t>
  </si>
  <si>
    <t>Количество обращений заявителей</t>
  </si>
  <si>
    <t xml:space="preserve">единица </t>
  </si>
  <si>
    <t>Министерство экономического развития, промышленной политики и торговли Оренбургской области</t>
  </si>
  <si>
    <t>машино-часы работы автомобилей</t>
  </si>
  <si>
    <t>Предупреждение возникновения и распространения лесных пожаров, включая территорию ООПТ, устройство противопожарных минерализованных полос</t>
  </si>
  <si>
    <t>км</t>
  </si>
  <si>
    <t>Предупреждение возникновения и распространения лесных пожаров, включая территорию ООПТ, обеспечение функционирования пожарно-химических станций</t>
  </si>
  <si>
    <t>Предупреждение возникновения и распространения лесных пожаров, включая территорию ООПТ, осуществление функций специализированной диспетчерской службы</t>
  </si>
  <si>
    <t>Обеспечение наблюдения и контроля за пожарной опасностью на площадях лесного фонда</t>
  </si>
  <si>
    <t>га</t>
  </si>
  <si>
    <t>маш/час</t>
  </si>
  <si>
    <t>Обеспечение проведения мероприятий по сохранению объектов животного мира, включая редких и находящихся под угрозой исчезновения, и среды их обитания</t>
  </si>
  <si>
    <t>штук</t>
  </si>
  <si>
    <t>Осуществление работ по рыбохозяйственной мелиорации водных объектов</t>
  </si>
  <si>
    <t>Министерство лесного и охотничьего хозяйства по Оренбургской области</t>
  </si>
  <si>
    <t>единица</t>
  </si>
  <si>
    <t>тыс.руб</t>
  </si>
  <si>
    <t xml:space="preserve">Автотранспортное обеспечение </t>
  </si>
  <si>
    <t>машино/час</t>
  </si>
  <si>
    <t>Разведение и реализация племенных и продуктивных лошадей</t>
  </si>
  <si>
    <t xml:space="preserve">поголовье племенных и продуктивных лошадей </t>
  </si>
  <si>
    <t>голов</t>
  </si>
  <si>
    <t>штука</t>
  </si>
  <si>
    <t xml:space="preserve">количество документов </t>
  </si>
  <si>
    <t xml:space="preserve">количество мероприятий </t>
  </si>
  <si>
    <t xml:space="preserve">количество проб </t>
  </si>
  <si>
    <t xml:space="preserve">количество исследований </t>
  </si>
  <si>
    <t xml:space="preserve"> количество документов</t>
  </si>
  <si>
    <t xml:space="preserve">количество вакцинаций </t>
  </si>
  <si>
    <t>количество документов</t>
  </si>
  <si>
    <t xml:space="preserve"> количество квадратных метров </t>
  </si>
  <si>
    <t>квадратный метр</t>
  </si>
  <si>
    <t xml:space="preserve">количество объектов </t>
  </si>
  <si>
    <t xml:space="preserve">Оформление и выдача ветеринарных сопроводительных документов.Стационар.Оформление документации, количество документов </t>
  </si>
  <si>
    <t xml:space="preserve"> количество документов </t>
  </si>
  <si>
    <t xml:space="preserve">Проведение ветеринарно-санитарной экспертизы сырья и продукции животного происхождения на трихинеллез.Стационар.Отбор проб, количество проб </t>
  </si>
  <si>
    <t xml:space="preserve">количество отчетов </t>
  </si>
  <si>
    <t xml:space="preserve"> количество экспертиз </t>
  </si>
  <si>
    <t xml:space="preserve"> количество объектов</t>
  </si>
  <si>
    <t>человеко-часов</t>
  </si>
  <si>
    <t>Министерство сельского хозяйства, пищевой и перерабатывающей промышленности Оренбургской области</t>
  </si>
  <si>
    <t>Оказание имущественной поддержки субъектам малого и среднего предпринимательства в виде передачи в пользование государственного имущества на льготных условиях</t>
  </si>
  <si>
    <t>Предоставление консультационных и методических услуг</t>
  </si>
  <si>
    <t xml:space="preserve">Площадь помещений, предоставленных субъектам малого и среднего предпринимательства </t>
  </si>
  <si>
    <t>Количество оказанных услуг</t>
  </si>
  <si>
    <t>81604121510170980610
Код (коды) бюджетной классификации</t>
  </si>
  <si>
    <t>81604121540370990610
Код (коды) бюджетной классификации</t>
  </si>
  <si>
    <t>Проведение плановых диагностических мероприятий на особо опасные болезни животных (птиц) и болезни общие для человека и животных (птиц).Стационар.Отбор проб</t>
  </si>
  <si>
    <t>Проведение плановых диагностических мероприятий на особо опасные болезни животных (птиц) и болезни общие для человека и животных (птиц).Стационар.Оформление документации</t>
  </si>
  <si>
    <t>количество проб</t>
  </si>
  <si>
    <t>Проведение плановых диагностических мероприятий на особо опасные болезни животных (птиц) и болезни общие для человека и животных (птиц).На выезде.Диагностические мероприятия</t>
  </si>
  <si>
    <t>Проведение плановых диагностических мероприятий на особо опасные болезни животных (птиц) и болезни общие для человека и животных (птиц).На выезде.Отбор проб</t>
  </si>
  <si>
    <t>Проведение плановых лабораторных исследований на особо опасные болезни животных (птиц), болезни общие для человека и животных (птиц), включая отбор проб и их транспортировку. Стационар. Оформление документации</t>
  </si>
  <si>
    <t>Проведение плановых лабораторных исследований на особо опасные болезни животных (птиц), болезни общие для человека и животных (птиц), включая отбор проб и их транспортировку. Стационар. Лабораторные исследования</t>
  </si>
  <si>
    <t>Проведение плановых профилактических вакцинаций животных (птиц) против особо опасных болезней животных и болезней общих для человека и животных (птиц). Стационар. Оформление документации</t>
  </si>
  <si>
    <t>Проведение плановых профилактических вакцинаций животных (птиц) против особо опасных болезней животных и болезней общих для человека и животных (птиц). Стационар. Вакцинация</t>
  </si>
  <si>
    <t>Проведение плановых профилактических вакцинаций животных (птиц) против особо опасных болезней животных и болезней общих для человека и животных (птиц). На выезде. Вакцинация</t>
  </si>
  <si>
    <t>Проведение вынужденных профилактических вакцинаций животных (птиц) в случаях возникновения или угрозы возникновения особо опасных болезней животных и болезней общих для человека и животных (птиц). Стационар. Оформление документации</t>
  </si>
  <si>
    <t>Проведение вынужденных профилактических вакцинаций животных (птиц) в случаях возникновения или угрозы возникновения особо опасных болезней животных и болезней общих для человека и животных (птиц). На выезде. Вакцинация</t>
  </si>
  <si>
    <t>Проведение ветеринарных организационных работ, включая учет и ответственное хранение лекарственных средств и препаратов для ветеринарного применения. Стационар. Оформление документации</t>
  </si>
  <si>
    <t>842 0405 1860470680 610</t>
  </si>
  <si>
    <t>Проведение ветеринарно-санитарных мероприятий. Стационар.Оформление документации</t>
  </si>
  <si>
    <t>Проведение ветеринарно-санитарных мероприятий. На выезде. Проведение мероприятий</t>
  </si>
  <si>
    <t>Проведение ветеринарных обследований объектов, связанных с содержанием животных, переработкой, хранением и реализацией продукции и сырья животного происхождения. На выезде. Оформление документации</t>
  </si>
  <si>
    <t>Проведение ветеринарных обследований объектов, связанных с содержанием животных, переработкой, хранением и реализацией продукции и сырья животного происхождения. На выезде. Проведение мероприятий</t>
  </si>
  <si>
    <t>Учет, хранение ветеринарных сопроводительных документов.Стационар.Проведение мероприятий</t>
  </si>
  <si>
    <t>Проведение ветеринарно-санитарной экспертизы сырья и продукции животного происхождения на трихинеллез.Стационар.Оформление документации</t>
  </si>
  <si>
    <t>Проведение учета и контроля за состоянием скотомогильников, включая сибиреязвенные.Стационар.Оформление документации</t>
  </si>
  <si>
    <t>Проведение ветеринарно-санитарной экспертизы сырья и продукции животного происхождения на трихинеллез.Стационар.Лабораторные исследования</t>
  </si>
  <si>
    <t>Проведение учета и контроля за состоянием скотомогильников, включая сибиреязвенные.На выезде.Отбор проб</t>
  </si>
  <si>
    <t>Проведение учета и контроля за состоянием скотомогильников, включая сибиреязвенные.На выезде.Осмотр объектов</t>
  </si>
  <si>
    <t>842 0405 1860470670 610
Код (коды) бюджетной классификации</t>
  </si>
  <si>
    <t>842 0405 1860472270 610
Код (коды) бюджетной классификации</t>
  </si>
  <si>
    <t>842 0405 1860470680 610
Код (коды) бюджетной классификации</t>
  </si>
  <si>
    <t>842 0405 1860470680 611
Код (коды) бюджетной классификации</t>
  </si>
  <si>
    <t>842 0405 1860470670 620
Код (коды) бюджетной классификации</t>
  </si>
  <si>
    <t>1</t>
  </si>
  <si>
    <t>2</t>
  </si>
  <si>
    <t>3</t>
  </si>
  <si>
    <t>Реализация дополнительных профессиональных программ повышения квалификации</t>
  </si>
  <si>
    <t>Протяженность противопожарной минерализованной полосы</t>
  </si>
  <si>
    <t>Организация мероприятий по предотвращению негативного воздействия на окружающую среду</t>
  </si>
  <si>
    <t>Министерство природных ресурсов, экологии и имущественных отношений Оренбургской области</t>
  </si>
  <si>
    <t>Представление в федеральный орган исполнительной власти, осуществляющий государственный кадастровый учет и государственную регистрацию прав, информации о данных рынка недвижимости</t>
  </si>
  <si>
    <t>Единица</t>
  </si>
  <si>
    <t>Факт за 2017 год</t>
  </si>
  <si>
    <t>Оценка за текущий 2018 год</t>
  </si>
  <si>
    <t>План на 2021 год</t>
  </si>
  <si>
    <t>Объем средств на финансовое обеспечение оказания соответствующей государственной услуги (выполнения работы)</t>
  </si>
  <si>
    <t>тыс.руб.</t>
  </si>
  <si>
    <t>Организация и осуществление транспортного обслуживания должностных лиц, государственных органов и государственных учреждений</t>
  </si>
  <si>
    <t>Комплектование архивными документами Обеспечение сохранности и учет архивных документов</t>
  </si>
  <si>
    <t>объем документов, принятых на постоянное хранение                                   Объем хранимых документов</t>
  </si>
  <si>
    <t>1.1</t>
  </si>
  <si>
    <t>Представление в федеральный орган исполнительной власти, осуществляющий государственный кадастровый учет и государственную регистрацию прав, информации, необходимой для ведения Единого государственного реестра недвижимости</t>
  </si>
  <si>
    <t xml:space="preserve"> Объем представленной информации </t>
  </si>
  <si>
    <t>81704120620573440611241</t>
  </si>
  <si>
    <t>1.2</t>
  </si>
  <si>
    <t>1.3</t>
  </si>
  <si>
    <t>841112Р56002810021001</t>
  </si>
  <si>
    <t xml:space="preserve">Объем представленной информации </t>
  </si>
  <si>
    <t>1.4</t>
  </si>
  <si>
    <t>Представление копий хранящихся отчетов и документов, сформированных в ходе определения кадастровой стоимости, а также документов и материалов, которые использовались при определении уполномоченным государственным органам по их требованию</t>
  </si>
  <si>
    <t>841112Р56002890030001</t>
  </si>
  <si>
    <t xml:space="preserve">Количество поступивших обращений, запросов </t>
  </si>
  <si>
    <t>Штука</t>
  </si>
  <si>
    <t>1.5</t>
  </si>
  <si>
    <t>841112Р56002890031001</t>
  </si>
  <si>
    <t>1.6</t>
  </si>
  <si>
    <t>Предоставление разъяснений результатов определения кадастровой стоимости</t>
  </si>
  <si>
    <t>841112О990АШ78АА00000</t>
  </si>
  <si>
    <t>1.7</t>
  </si>
  <si>
    <t>841112Р56002670014001</t>
  </si>
  <si>
    <t>1.8</t>
  </si>
  <si>
    <t>841112О990АШ75АА00000</t>
  </si>
  <si>
    <t>1.9</t>
  </si>
  <si>
    <t>841112Р56002670011001</t>
  </si>
  <si>
    <t>1.10</t>
  </si>
  <si>
    <t>Рассмотрение обращений, связанных с наличием ошибок, допущенных при определении кадастровой стоимости</t>
  </si>
  <si>
    <t>841112О990АШ80АА00000</t>
  </si>
  <si>
    <t>1.11</t>
  </si>
  <si>
    <t>841112Р56002800020001</t>
  </si>
  <si>
    <t>1.12</t>
  </si>
  <si>
    <t>841112О990АШ76АА00000</t>
  </si>
  <si>
    <t>1.13</t>
  </si>
  <si>
    <t>841112Р56002800019001</t>
  </si>
  <si>
    <t>1.14</t>
  </si>
  <si>
    <t>Хранение копий отчетов и документов, формируемых в ходе определения кадастровой стоимости</t>
  </si>
  <si>
    <t>841112Р56002850024001</t>
  </si>
  <si>
    <t xml:space="preserve">Объем хранящейся информации </t>
  </si>
  <si>
    <t>1.15</t>
  </si>
  <si>
    <t>841112Р56002850025001</t>
  </si>
  <si>
    <t>1.16</t>
  </si>
  <si>
    <t>Хранение копий документов и материалов, использованных при определении кадастровой стоимости</t>
  </si>
  <si>
    <t>841112Р56002820023001</t>
  </si>
  <si>
    <t>1.17</t>
  </si>
  <si>
    <t>841112Р56002820022001</t>
  </si>
  <si>
    <t>1.18</t>
  </si>
  <si>
    <t>Определение кадастровой стоимости объектов недвижимости в соответствии со статьей 16 Федерального закона от 03.07.2016 № 237-ФЗ «О государственной кадастровой оценке»</t>
  </si>
  <si>
    <t>841112Р56102870026001</t>
  </si>
  <si>
    <t xml:space="preserve">Количество объектов недвижимости, для которых определена кадастровая стоимость </t>
  </si>
  <si>
    <t>1.19</t>
  </si>
  <si>
    <t>Определение кадастровой стоимости объектов недвижимости в соответствии со статьей 14 Федерального закона от 03.07.2016 № 237-ФЗ «О государственной кадастровой оценке»</t>
  </si>
  <si>
    <t>841112Р56102920037001</t>
  </si>
  <si>
    <t>1.20</t>
  </si>
  <si>
    <t>841112Р56102920036001</t>
  </si>
  <si>
    <t>1.21</t>
  </si>
  <si>
    <t>Сбор, обработка, систематизация и накопление информации при определении кадастровой стоимости</t>
  </si>
  <si>
    <t>841112Р56102910034001</t>
  </si>
  <si>
    <t xml:space="preserve">Объем собранной информации </t>
  </si>
  <si>
    <t>1.22</t>
  </si>
  <si>
    <t>841112Р56102910038001</t>
  </si>
  <si>
    <t>1.23</t>
  </si>
  <si>
    <t>841112Р56102870027001</t>
  </si>
  <si>
    <t>1.24</t>
  </si>
  <si>
    <t>Проведение отдельных мероприятий для определения вида фактического использования зданий (строений, сооружений) и нежилых помещений для целей налогообложения</t>
  </si>
  <si>
    <t>1.25</t>
  </si>
  <si>
    <t>711239Р56102840044001</t>
  </si>
  <si>
    <t xml:space="preserve">
Количество проведенных мероприятий</t>
  </si>
  <si>
    <t>06016100800000001008100</t>
  </si>
  <si>
    <t>84304071310170950</t>
  </si>
  <si>
    <t>Предупреждение возникновения и распространения лесных пожаров, включая территорию ООПТ, прочистка и обновление противопожарных минерализованных полос</t>
  </si>
  <si>
    <t>06016100900000001007100</t>
  </si>
  <si>
    <t>06016100280000001004100</t>
  </si>
  <si>
    <t>Готовность пожарно-химических станций к пожароопасному сезону</t>
  </si>
  <si>
    <t>06016100210000001001100</t>
  </si>
  <si>
    <t>84304071310151292</t>
  </si>
  <si>
    <t>Предупреждение возникновения и распространения лесных пожаров, включая территорию ООПТ, организация системы обнаружения и учета лесных пожаров, системы наблюдения за их развитием с использованием наземных, авиационных и космитческих средств</t>
  </si>
  <si>
    <t>06016102700000001005100</t>
  </si>
  <si>
    <t>организация системы обнаружения и учета лесных пожаров,</t>
  </si>
  <si>
    <t>Тушение пожаров в лесах</t>
  </si>
  <si>
    <t>06020100100200002004100</t>
  </si>
  <si>
    <t>ликвидация лесного пожара силами наземных пожарных формирований по мере необходимости</t>
  </si>
  <si>
    <t>15037100100000000002103</t>
  </si>
  <si>
    <t>машино-час работы автомобилей</t>
  </si>
  <si>
    <t>84306051350172270</t>
  </si>
  <si>
    <t>06008100100000001005101</t>
  </si>
  <si>
    <t>количество рейдовых выездов</t>
  </si>
  <si>
    <t>84304051320170960</t>
  </si>
  <si>
    <t>84304051320159702</t>
  </si>
  <si>
    <t>Оранизация и проведение работ по учету, анализу численности объектов животного мира, отнесенных к объектам охоты, а также редких и находящихся под угрозой исчезновения объектов животного мира</t>
  </si>
  <si>
    <t>03002100200000001007100</t>
  </si>
  <si>
    <t>количество учетных работ</t>
  </si>
  <si>
    <t>06008100500000001001101</t>
  </si>
  <si>
    <t>количество подкормочных площадок</t>
  </si>
  <si>
    <t>84304051320291350</t>
  </si>
  <si>
    <t>12609101700000001008101</t>
  </si>
  <si>
    <t>очистка водных объектов рыбохозяйственного значения Оренбургской области</t>
  </si>
  <si>
    <t>84304051330270970</t>
  </si>
  <si>
    <t>84304051330259100</t>
  </si>
  <si>
    <t>841112Р561000010002001</t>
  </si>
  <si>
    <t>Количество отдельных мерпориятий  по определению вида фактического использования зданий (строений, сооружений) и нежилых помещений для целей налогообложения в отношении объектов, вошедших в перечень, предоставленный Росреестром</t>
  </si>
  <si>
    <t>702210.Р.56.0.02360006002</t>
  </si>
  <si>
    <t>680000.Р.56.0.02170001001</t>
  </si>
  <si>
    <t>000000000005320082912611000100100002001100101 
750000.Р.56.0.02350045001</t>
  </si>
  <si>
    <t>000000000005320082912611000100100003000100113 
750000.Р.56.0.02350046001</t>
  </si>
  <si>
    <t>000000000005320082912611000100200001000100103 
750000.Р.56.0.02350047001</t>
  </si>
  <si>
    <t>000000000005320082912611000100200002009100102 
750000.Р.56.0.02350048001</t>
  </si>
  <si>
    <t>000000000005320082912611000200100003009100101 
750000.Р.56.0.02350046001</t>
  </si>
  <si>
    <t>000000000005320082912611000200100004008100101 
750000.Р.56.0.02350050001</t>
  </si>
  <si>
    <t>000000000005320082912611000300100003008100101 
750000.Р.56.0.02350051001</t>
  </si>
  <si>
    <t>000000000005320082912611000300100006005100102 
750000.Р.56.0.02350052001</t>
  </si>
  <si>
    <t>000000000005320082912611000300200006003100101 
750000.Р.56.0.02350053001</t>
  </si>
  <si>
    <t>000000000005320082912611000400100003007100101 
750000.Р.56.0.02350054001</t>
  </si>
  <si>
    <t>000000000005320082912611000400200006002100102 
750000.Р.56.0.02350055001</t>
  </si>
  <si>
    <t>000000000005320082912611000500100003006100102 
750000.Р.56.0.02350056001</t>
  </si>
  <si>
    <t>000000000005320082912611000600100003005100101 
750000.Р.56.0.02350057001</t>
  </si>
  <si>
    <t>000000000005320082912611000600200007009100101 
750000.Р.56.0.02350058001</t>
  </si>
  <si>
    <t>000000000005320082912611000700200007008100101 
750000.Р.56.0.02350060001</t>
  </si>
  <si>
    <t>000000000005320082912611000700200003002100101 
750000.Р.56.0.02350059001</t>
  </si>
  <si>
    <t>000000000005320082912612000100100007005100103 
750000.Р.56.0.02180061001</t>
  </si>
  <si>
    <t>000000000005320082912612000200100003008100101 
750000.Р.56.0.02180062001</t>
  </si>
  <si>
    <t>000000000005320082912613000100100002009100102 
750000.Р.56.0.02000063001</t>
  </si>
  <si>
    <t>000000000005320082912613000100100003008100101 
750000.Р.56.0.02000064001</t>
  </si>
  <si>
    <t>000000000005320082912613000100100004007100101 
750000.Р.56.0.02000065001</t>
  </si>
  <si>
    <t>000000000005320082912613000400100003005100101 
750000.Р.56.0.02000066001</t>
  </si>
  <si>
    <t>000000000005320082912613000400200002004100101 
750000.Р.56.0.02000068001</t>
  </si>
  <si>
    <t>000000000005320082912613000400200008008100101 
750000.Р.56.0.02000069001</t>
  </si>
  <si>
    <t>000000000005320082911Г48000300100001001101102 
804200О.99.0.ББ60АА72001</t>
  </si>
  <si>
    <t xml:space="preserve">841112Р56002900033001
</t>
  </si>
  <si>
    <t>841112.Р.56.0.02900032001</t>
  </si>
  <si>
    <t>Министерство строительства, жилищно-коммунального и дорожного хозяйства Оренбургской области</t>
  </si>
  <si>
    <t>Проведение строительного контроля заказчиком, застройщиком при строительстве, реконструкции и капитальном ремонте объектов капитального строительства</t>
  </si>
  <si>
    <t>Число строящихся, реконструируемых, ремонтируемых объектов капитального строительства</t>
  </si>
  <si>
    <t>85105052340172450</t>
  </si>
  <si>
    <t>841213.Р.56.0.03820001001</t>
  </si>
  <si>
    <t>000000000005320082912604100100100001009100101 
014310.Р.56.1.01490129001</t>
  </si>
  <si>
    <t>000000000005320082915037100100000000002100101 
493000.Р.56.1.02960120001</t>
  </si>
  <si>
    <t>81704120620573440611241, 8170412600473440611241</t>
  </si>
  <si>
    <t>81706011210470690611241, 81706011210170690611241</t>
  </si>
  <si>
    <t>84304071310170950, 84304071310151292</t>
  </si>
  <si>
    <t>Реализация дополнительных профессиональных программ профессиональной переподготовки</t>
  </si>
  <si>
    <t>804200О.99.0.ББ59АБ20001</t>
  </si>
  <si>
    <t>Показатель, характеризующий объем государственной услуги (работы)</t>
  </si>
  <si>
    <t>человеко-час</t>
  </si>
  <si>
    <t>07.1.04.71100</t>
  </si>
  <si>
    <t>804200О.99.0.ББ60АБ20001</t>
  </si>
  <si>
    <t>Реализация основных профессиональных образовательных программ профессионального обучения - программ профессиональной подготовки по профессиям рабочих, должностям служащих</t>
  </si>
  <si>
    <t>804200О.99.0.ББ65АВ01000</t>
  </si>
  <si>
    <t>Реализация основных профессиональных образовательных программ профессионального обучения - программ переподготовки рабочих и служащих</t>
  </si>
  <si>
    <t>804200О.99.0ББ63АБ92000</t>
  </si>
  <si>
    <t>Реализация основных профессиональных образовательных программ профессионального обучения - программ повышения квалификации рабочих и служащих</t>
  </si>
  <si>
    <t>804200О.99.0.ББ64АБ92000</t>
  </si>
  <si>
    <t xml:space="preserve">Организация и осуществление транспортного обслуживания должностных лиц, государственных органов и государственных учреждений </t>
  </si>
  <si>
    <t>493939.Р.56.1.03290102001</t>
  </si>
  <si>
    <t xml:space="preserve">единица  </t>
  </si>
  <si>
    <t>07.7.01.71920</t>
  </si>
  <si>
    <t>Содержание (эксплуатация) имущества, находящегося в государственной (муниципальной) собственности</t>
  </si>
  <si>
    <t>683200.Р.56.1.03310112001</t>
  </si>
  <si>
    <t>тысяча квадратных метров</t>
  </si>
  <si>
    <t>Ведение информационных ресурсов и баз данных</t>
  </si>
  <si>
    <t>631110.Р.56.1.03320114001</t>
  </si>
  <si>
    <t>Министерство труда и занятости населения Оренбургской области</t>
  </si>
  <si>
    <t>Итого по министерству экономического развития, промышленной политики и торговли Оренбургской области</t>
  </si>
  <si>
    <t>Итого по министерству сельского хозяйства, пищевой и перерабатывающей промышленности Оренбургской области</t>
  </si>
  <si>
    <t>Итого по министерству природных ресурсов, экологии и имущественных отношений Оренбургской области</t>
  </si>
  <si>
    <t>Итого по министерству лесного и охотничьего хозяйства по Оренбургской области</t>
  </si>
  <si>
    <t>Итого по министерству строительства, жилищно-коммунального и дорожного хозяйства Оренбургской области</t>
  </si>
  <si>
    <t>ед.</t>
  </si>
  <si>
    <t>Итого по министерству труда и занятости населения Оренбургской области</t>
  </si>
  <si>
    <t>Предоставление социального обслуживания в стационарной форме, включая оказание социально-бытовых услуг, социально-медицинских услуг, социально-психологических услуг, социально-педагогических услуг, социально-трудовых услуг, социально-правовых услуг, услуг в целях повышения коммуникативного потенциала получателей социальных услуг, имеющих ограничения жизнедеятельности, в том числе детей-инвалидов (очно, бесплатная)</t>
  </si>
  <si>
    <t>22030000000000001007100; 853100О.99.0.АЭ09АА00000</t>
  </si>
  <si>
    <t>численность потребителей государственной услуги</t>
  </si>
  <si>
    <t>чел</t>
  </si>
  <si>
    <t xml:space="preserve"> услуги, оказываемые социально ориентированными некоммерческими организациями (СО НКО)</t>
  </si>
  <si>
    <t>835 1002 032 01 70 760;        835 1002 032 01 72 310</t>
  </si>
  <si>
    <t>835 1002 032 01 70 760;        835 1002 032 01 72 320</t>
  </si>
  <si>
    <t>Предоставление социального обслуживания в полустационарной форме, включая оказание социально-бытовых услуг, социально-медицинских услуг, социально-психологических услуг, социально-педагогических услуг, социально-трудовых услуг, социально-правовых услуг, услуг в целях повышения коммуникативного потенциала получателей социальных услуг, имеющих ограничения жизнедеятельности, в том числе детей-инвалидов, срочных социальных услуг (очно, бесплатная)</t>
  </si>
  <si>
    <t xml:space="preserve">22031000000000001006100; 853200О.99.0.АЭ10АА00000 </t>
  </si>
  <si>
    <t>835 1002 032 01 71 740;      835 1002 032 01 72 310</t>
  </si>
  <si>
    <t>Предоставление социального обслуживания в форме на дому, включая оказание социально-бытовых услуг, социально-медицинских услуг, социально-психологических услуг, социально-педагогических услуг, социально-трудовых услуг, социально-правовых услуг, услуг в целях повышения коммуникативного потенциала получателей социальных услуг, имеющих ограничения жизнедеятельности, в том числе детей-инвалидов, срочных социальных услуг (очно, бесплатно)</t>
  </si>
  <si>
    <t>22032000000000001005100;  853100О.99.0.АЭ11АА00000</t>
  </si>
  <si>
    <t>услуги, оказываемые социально ориентированными некоммерческими организациями (СО НКО)</t>
  </si>
  <si>
    <t>835 1002 032 01 70 810;       835 1002 032 01 72 310</t>
  </si>
  <si>
    <t>835 1002 032 01 70 810;       835 1002 032 01 72 320</t>
  </si>
  <si>
    <t>Предоставление социального обслуживания в стационарной форме (очно, платная)</t>
  </si>
  <si>
    <t>22033000000000000005100; 870000О.99.0.АЭ12АА00000</t>
  </si>
  <si>
    <t>2874</t>
  </si>
  <si>
    <t>835 1002 032 01 70 760;       835 1002 032 01 72 310</t>
  </si>
  <si>
    <t>Предоставление социального обслуживания в полустационарной форме (очно, платная)</t>
  </si>
  <si>
    <t>22042001001100001008100; 870000О.99.0.АЭ21АА01000</t>
  </si>
  <si>
    <t>835 1002 032 01 71 740;     835 1002 032 01 72 310</t>
  </si>
  <si>
    <t>22042001001400001002100;  870000О.99.0.АЭ21АА04000</t>
  </si>
  <si>
    <t>Предоставление социального обслуживания в форме на дому (очно, платно)</t>
  </si>
  <si>
    <t>22043001001000001009100; 880000О.99.0.АЭ22АА00000</t>
  </si>
  <si>
    <t>835 1002 032 01 70 810;          835 1002 032 01 72 310</t>
  </si>
  <si>
    <t>22043001001100001007100; 880000О.99.0.АЭ22АА01000</t>
  </si>
  <si>
    <t>22043001001200001005100; 880000О.99.0.АЭ22АА02000</t>
  </si>
  <si>
    <t>835 1002 032 01 70 810;      835 1002 032 01 72 310</t>
  </si>
  <si>
    <t xml:space="preserve">Предоставление социального обслуживания в форме на дому (очно, платно) </t>
  </si>
  <si>
    <t>22043001001400001001100; 880000О.99.0.АЭ22АА04000</t>
  </si>
  <si>
    <t>22043001001600001006100;  880000О.99.0.АЭ22АА06000</t>
  </si>
  <si>
    <t>835 1002 032 01 70 810;         835 1002 032 01 72 310</t>
  </si>
  <si>
    <t>22043001001800001002100;  880000О.99.0.АЭ22АА08000</t>
  </si>
  <si>
    <t>835 1002 032 01 70 810;      835 1002  032 01 72 310</t>
  </si>
  <si>
    <t>Предоставление социального обслуживания в полустационарной форме (очно, бесплатно)</t>
  </si>
  <si>
    <t>22046001501100001009100; 870000О.99.0.АЭ25АА46000</t>
  </si>
  <si>
    <t>835 1002 032 01 71 740;        835 1002 032 01 72 310</t>
  </si>
  <si>
    <t>22046001501400001003100; 870000О.99.0.АЭ25АА49000</t>
  </si>
  <si>
    <t>835 1002 032 01 71 740;       835 1002 032 01 72 310</t>
  </si>
  <si>
    <t>Предоставление социального обслуживания в форме на дому (заочно, бесплатная)</t>
  </si>
  <si>
    <t>22048001301500001000100; 880000О.99.0.АЭ27АА32000</t>
  </si>
  <si>
    <t>22048001601800001001100; 880000О.99.0.АЭ27АА62000</t>
  </si>
  <si>
    <t>22042001001800001003100; 870000О.99.0.АЭ21АА08000</t>
  </si>
  <si>
    <t>22042001001500001009100; 870000О.99.0.АЭ21АА05000</t>
  </si>
  <si>
    <t>835 1002 032 01 71 740;       835 1002  032 01 72 310</t>
  </si>
  <si>
    <t xml:space="preserve">Реализация основных профессиональных образовательных программ профессионального обучения - программ повышения квалификации рабочих и служащих  </t>
  </si>
  <si>
    <t>804200О.99.0.ББ64АБ93000</t>
  </si>
  <si>
    <t>835 1002 032 01 72 310</t>
  </si>
  <si>
    <t>22043001001500001008100;  880000О.99.0.АЭ22АА05000</t>
  </si>
  <si>
    <t>835 1002 032 01 70 810;      835 1002 032 01 72 320</t>
  </si>
  <si>
    <t>Министерство социального развития Оренбургской области</t>
  </si>
  <si>
    <t>Итого по министерству социального развития Оренбургской области</t>
  </si>
  <si>
    <t>Комитет по делам архивов Оренбургской области</t>
  </si>
  <si>
    <t>Предоставление архивных справок, архивных копий, архивных выписок, информационных писем, связанных с реализацией законных прав и свобод граждан и исполнением государственными органами и органами местного самоуправления своих полномочий</t>
  </si>
  <si>
    <t>925112.Р.56.0.02040001001</t>
  </si>
  <si>
    <t>шт</t>
  </si>
  <si>
    <t>00000000000000000131</t>
  </si>
  <si>
    <t>Обеспечение доступа к архивным документам и справочно-поисковым  средствам к ним в читальном зале архива</t>
  </si>
  <si>
    <t>925112.Р.56.0.01820001001</t>
  </si>
  <si>
    <t xml:space="preserve">Описание архивных документов, создание справочно-поисковых средств к ним, подготовка справочно-информационных изданий о составе и содержании архивных фондов </t>
  </si>
  <si>
    <t>925112.Р.56.1.01630003001</t>
  </si>
  <si>
    <t>количество карточек, внесенных в традиционные и электронные каталоги</t>
  </si>
  <si>
    <t xml:space="preserve">ед </t>
  </si>
  <si>
    <t>Комплектование архивными документами</t>
  </si>
  <si>
    <t>925112.Р.56.1.01500003001</t>
  </si>
  <si>
    <t>количество единиц хранения, принятых на хранение</t>
  </si>
  <si>
    <t>ед</t>
  </si>
  <si>
    <t xml:space="preserve">Защита сведений, составляющих государственную тайну, других охраняемых законом тайн, содержащихся в архивных документах и организация в установленном порядке их рассекречивания </t>
  </si>
  <si>
    <t>910112.Р.56.1.03500126001</t>
  </si>
  <si>
    <t>количество дел, подготовленных к рассекречиванию</t>
  </si>
  <si>
    <t>Обеспечение сохранности и учет архивных документов</t>
  </si>
  <si>
    <t>925112.Р.56.1.02390002001</t>
  </si>
  <si>
    <t>объем хранимых единиц хранения</t>
  </si>
  <si>
    <t>Консультационная и методическая поддержка по вопросам архивной деятельности и документационного обеспечения управления</t>
  </si>
  <si>
    <t>925112.Р.56.1.02240001001</t>
  </si>
  <si>
    <t>количество методических консультаций</t>
  </si>
  <si>
    <t>Реализация информационных мероприятий, публикаторских и выстовачных проектов на основе архивных документов</t>
  </si>
  <si>
    <t>910112.Р.56.1.03570133001</t>
  </si>
  <si>
    <t>количество реализованных проектов</t>
  </si>
  <si>
    <t>Обеспечение удаленного доступа к справочно-поисковым средствам к архивным документам</t>
  </si>
  <si>
    <t>910112.Р.56.1.03580134001</t>
  </si>
  <si>
    <t>количество посещений интернет сайтов</t>
  </si>
  <si>
    <t>Итого по комитету по делам архивов Оренбургской области</t>
  </si>
  <si>
    <t>ГП "Развитие культуры в Оренбургской области" на 2014-2020 годы</t>
  </si>
  <si>
    <t xml:space="preserve">Показ (организация показа) концертов и концертных программ </t>
  </si>
  <si>
    <t>07.002.0, УН ББ68 с 2018 года</t>
  </si>
  <si>
    <t>число зрителей</t>
  </si>
  <si>
    <t>человек</t>
  </si>
  <si>
    <t>900100О.99.0.ББ68АА</t>
  </si>
  <si>
    <t>07.063.0, УН ББ81 с 2018 года</t>
  </si>
  <si>
    <t>900100О.99.0.ББ81АА</t>
  </si>
  <si>
    <t xml:space="preserve">Показ (организация показа) спектаклей (театральных постановок) </t>
  </si>
  <si>
    <t>07.001.0, УН ББ67 с 2018 года</t>
  </si>
  <si>
    <t>900400О.99.0.ББ67АА</t>
  </si>
  <si>
    <t>07.062.0, УН ББ80 с 2018 года</t>
  </si>
  <si>
    <t>900400О.99.0.ББ80АА</t>
  </si>
  <si>
    <t>Создание спектаклей</t>
  </si>
  <si>
    <t>07.004.1</t>
  </si>
  <si>
    <t>количество новых (капитально-возобновленных) постановок)</t>
  </si>
  <si>
    <t>08011120271690621241</t>
  </si>
  <si>
    <t>Создание концертов и концертных программ</t>
  </si>
  <si>
    <t>07.005.01</t>
  </si>
  <si>
    <t>количество новых (капитально-возобновленных) концертов</t>
  </si>
  <si>
    <t xml:space="preserve">Библиотечное, библиографическое и информационное обслуживание пользователей библиотеки </t>
  </si>
  <si>
    <t>07.011.0, УН ББ83 с 2018 года</t>
  </si>
  <si>
    <t xml:space="preserve"> количество посещений</t>
  </si>
  <si>
    <t>910100О.99.0.ББ83АА</t>
  </si>
  <si>
    <t>Предоставление библиографической информации из государственных библиотечных фондов и информации из государственных библиотечных фондов в части, не касающейся авторских прав</t>
  </si>
  <si>
    <t>07.012.0, УН ББ79 с 2018 года</t>
  </si>
  <si>
    <t>количество представленных полнотекстовых документов и библиографических записей</t>
  </si>
  <si>
    <t xml:space="preserve">количество посещений </t>
  </si>
  <si>
    <t xml:space="preserve">910100О.99.0.ББ79АА00000 </t>
  </si>
  <si>
    <t>Формирование, учет, изучение, обеспечение физического сохранения и безопасности фондов библиотек, включая оцифровку документов</t>
  </si>
  <si>
    <t>07.013.1</t>
  </si>
  <si>
    <t>08011110271650611241</t>
  </si>
  <si>
    <t xml:space="preserve">Библиографическая обработка документов и создание каталогов </t>
  </si>
  <si>
    <t>07.014.1</t>
  </si>
  <si>
    <t xml:space="preserve">Осуществление стабилизации, реставрации и консервации библиотечного фонда, включая книжные памятники </t>
  </si>
  <si>
    <t>07.015.1</t>
  </si>
  <si>
    <t>количество предметов</t>
  </si>
  <si>
    <t>Публичный показ музейных предметов, музейных коллекций, в стационарных условиях</t>
  </si>
  <si>
    <t>07.016.0, УН ББ69 с 2018 года</t>
  </si>
  <si>
    <t>число посетителей</t>
  </si>
  <si>
    <t>910200О.99.0.ББ69АА</t>
  </si>
  <si>
    <t xml:space="preserve">Формирование, учет, изучение, обеспечение физического сохранения и безопасности музейных предметов, музейных коллекций </t>
  </si>
  <si>
    <t>07.017.1</t>
  </si>
  <si>
    <t>08011110371660611241</t>
  </si>
  <si>
    <t>Осуществление реставрации и консервации музейных предметов, музейных коллекций</t>
  </si>
  <si>
    <t>07.019.1</t>
  </si>
  <si>
    <t>Создание экспозиций (выставок) музеев, организация выездных выставок</t>
  </si>
  <si>
    <t>07.047.1</t>
  </si>
  <si>
    <t>количество экспозиций</t>
  </si>
  <si>
    <t>Осуществление издательской деятельности</t>
  </si>
  <si>
    <t>09.071.1</t>
  </si>
  <si>
    <t>объем тиража</t>
  </si>
  <si>
    <t>080411120171680611241</t>
  </si>
  <si>
    <t>07.021.1</t>
  </si>
  <si>
    <t>количество объектов</t>
  </si>
  <si>
    <t>единиц</t>
  </si>
  <si>
    <t>08011120371700621241</t>
  </si>
  <si>
    <t>Ведение информационных ресурсов и баз данных (показатель объема – количество отчетов)</t>
  </si>
  <si>
    <t>09.011.1</t>
  </si>
  <si>
    <t>количество отчетов</t>
  </si>
  <si>
    <t>ГП "Развитие системы образования в Оренбургской области" на 2014-2020 годы</t>
  </si>
  <si>
    <t>Реализация основных профессиональных образовательных программ высшего образования – программ бакалавриата(показатель объема – численность обучающихся)</t>
  </si>
  <si>
    <t>11.Д60.0, УН ББ32 с 2018 года</t>
  </si>
  <si>
    <t>численность обучающихся</t>
  </si>
  <si>
    <t>852201О.99.0.ББ32АА</t>
  </si>
  <si>
    <t>Реализация образовательных программ высшего образования – программ специалитета</t>
  </si>
  <si>
    <t>11.Д54.0, УН ББ36 с 2018 года</t>
  </si>
  <si>
    <t>852202О.99.0.ББ36АА</t>
  </si>
  <si>
    <t>Реализация образовательных программ высшего образования – программ подготовки научно-педагогических кадров в аспирантуре</t>
  </si>
  <si>
    <t>11.Д58.0, УН ББ50 с 2018 года</t>
  </si>
  <si>
    <t>852301О.99.0.ББ50АА</t>
  </si>
  <si>
    <t>11.Д56.0, УН ББ28 с 2018 года</t>
  </si>
  <si>
    <t>852101О.99.0.ББ28АА</t>
  </si>
  <si>
    <t xml:space="preserve">Реализация дополнительных общеразвивающих программ </t>
  </si>
  <si>
    <t>11.Г42.0, УН ББ52 с 2018 года</t>
  </si>
  <si>
    <t>количество человеко-часов</t>
  </si>
  <si>
    <t>42Г42000500100</t>
  </si>
  <si>
    <t>Реализация дополнительных предпрофессиональных программ</t>
  </si>
  <si>
    <t>11.Д44.0, УН ББ55 с 2018 года</t>
  </si>
  <si>
    <t>802112О.99.0.ББ55АА</t>
  </si>
  <si>
    <t>Министерство культуры и внешних связей Оренбургской области</t>
  </si>
  <si>
    <t>Итого по министерству культуры и внешних связей Оренбургской области</t>
  </si>
  <si>
    <r>
      <t xml:space="preserve">: </t>
    </r>
    <r>
      <rPr>
        <sz val="12"/>
        <color rgb="FF000000"/>
        <rFont val="Times New Roman"/>
        <family val="1"/>
        <charset val="204"/>
      </rPr>
      <t xml:space="preserve">000000000005320082907033100000000000004101101 </t>
    </r>
  </si>
  <si>
    <t>Выявление, изучение, сохранение, развитие и популяризация объектов нематериального культурного наследия народов Российской Федерации в области традиционной народной культуры</t>
  </si>
  <si>
    <t xml:space="preserve">Реализация основных профессиональных образовательных программ среднего профессионального образования – программ подготовки специалистов среднего звена </t>
  </si>
  <si>
    <t>Спортивная подготовка по олимпийским видам спорта</t>
  </si>
  <si>
    <t>Число лиц, прошедших спортивную подготовку на этапе начальной спортивной подготовки</t>
  </si>
  <si>
    <t>чел.</t>
  </si>
  <si>
    <t>Число лиц, прошедших спортивную подготовку на тренировочном этапе (этап спортивной специализации)</t>
  </si>
  <si>
    <t xml:space="preserve">Число лиц, прошедших спортивную подготовку на этапе совершенствования спортивного мастерства </t>
  </si>
  <si>
    <t xml:space="preserve">Число лиц, прошедших спортивную подготовку на этапе высшего спортивного мастерства </t>
  </si>
  <si>
    <t>число обучающихся</t>
  </si>
  <si>
    <t>Первичная медико-санитарная помощь, не включенная в базовую программу обязательного медицинского страхования (содержание услуги - первичная специализированная медицинская помощь, оказываемая при заболеваниях, передаваемых половым путем, туберкулезе, ВИЧ-инфекции и синдроме приобретенного иммунодефицита, психиатрических расстройствах и расстройствах поведения, по профилю Фтизиатрия; условия оказания - амбулаторно)</t>
  </si>
  <si>
    <t>Первичная медико-санитарная помощь (содержание услуги - проведение углубленных медицинских обследований спортсменов субъекта Российской Федерации; условия оказания - амбулаторно)</t>
  </si>
  <si>
    <t>Первичная медико-санитарная помощь, не включенная в базовую программу обязательного медицинского страхования (содержание услуги - первичная специализированная медицинская помощь, оказываемая при заболеваниях, передаваемых половым путем, туберкулезе, ВИЧ-инфекции и синдроме приобретенного иммунодефицита, психиатрических расстройствах и расстройствах поведения, по профилю инфекционные болезни (в части синдрома приобретенного иммунодефицита (ВИЧ-инфекции); условия оказания - амбулаторно)</t>
  </si>
  <si>
    <t>Специализированная медицинская помощь (за исключением высокотехнологичной медицинской помощи), не включенная в базовую программу обязательного медицинского страхования, по профилям (содержание услуги - фтизиатрия, условия оказания услуги - стационар)</t>
  </si>
  <si>
    <t>Специализированная медицинская помощь (за исключением высокотехнологичной медицинской помощи), не включенная в базовую программу обязательного медицинского страхования, по профилям: (содержание услуги -Фтизиатрия; условия оказания - дневной стационар)</t>
  </si>
  <si>
    <t>Специализированная медицинская помощь (за исключением высокотехнологичной медицинской помощи), не включенная в базовую программу обязательного медицинского страхования, по профилям (содержание услуги -инфекционные болезни (в части синдрома приобретенного иммунодефицита (ВИЧ-инфекции), условия оказания услуги - стационар)</t>
  </si>
  <si>
    <t>Специализированная медицинская помощь (за исключением высокотехнологичной медицинской помощи), не включенная в базовую программу обязательного медицинского страхования, по профилям (содержание услуги - психиатрия-наркология (в части наркологии), условия оказания услуги - стационар)</t>
  </si>
  <si>
    <t>Первичная медико-санитарная помощь, не включенная в базовую программу обязательного медицинского страхования (содержание услуги - первичная специализированная медицинская помощь, оказываемая при заболеваниях, передаваемых половым путем, туберкулезе, ВИЧ-инфекции и синдроме приобретенного иммунодефицита, психиатрических расстройствах и расстройствах поведения, по профилю психиатрия-наркология; условия оказания - амбулаторно)</t>
  </si>
  <si>
    <t>Специализированная медицинская помощь (за исключением высокотехнологичной медицинской помощи), не включенная в базовую программу обязательного медицинского страхования, по профилям: (содержание услуги - Психиатрия-наркология (в части наркологии); условия оказания - дневной стационар)</t>
  </si>
  <si>
    <t>Специализированная медицинская помощь (за исключением высокотехнологичной медицинской помощи), не включенная в базовую программу обязательного медицинского страхования, по профилям (содержание услуги - психиатрия, условия оказания услуги - стационар)</t>
  </si>
  <si>
    <t>Первичная медико-санитарная помощь, не включенная в базовую программу обязательного медицинского страхования (содержание услуги -первичная специализированная медицинская помощь, оказываемая при заболеваниях, передаваемых половым путем, туберкулезе, ВИЧ-инфекции и синдроме приобретенного иммунодефицита, психиатрических расстройствах и расстройствах поведения, по профилю психиатрия; условия оказания - амбулаторно)</t>
  </si>
  <si>
    <t>Специализированная медицинская помощь (за исключением высокотехнологичной медицинской помощи), не включенная в базовую программу обязательного медицинского страхования, по профилям: (содержание услуги - Психиатрия; условия оказания - дневной стационар)</t>
  </si>
  <si>
    <t xml:space="preserve">Скорая, в том числе скорая специализированная, медицинская помощь (включая медицинскую эвакуацию), не включенная в базовую программу обязательного медицинского страхования, а также оказание медицинской помощи при чрезвычайных ситуациях (содержание услуги - санитарно-авиационная эвакуация, условия оказания услуги – вне медицинской организации)  </t>
  </si>
  <si>
    <t>Специализированная медицинская помощь (за исключением высокотехнологичной медицинской помощи), не включенная в базовую программу обязательного медицинского страхования, по профилям (содержание услуги - дерматовенерология (в части венерологии), условия оказания услуги - стационар)</t>
  </si>
  <si>
    <t>Первичная медико-санитарная помощь, не включенная в базовую программу обязательного медицинского страхования (содержание услуги - первичная специализированная медицинская помощь, оказываемая при заболеваниях, передаваемых половым путем, туберкулезе, ВИЧ-инфекции и синдроме приобретенного иммунодефицита, психиатрических расстройствах и расстройствах поведения, по профилю дерматовенерология (в части венерологии); условия оказания - амбулаторно)</t>
  </si>
  <si>
    <t>Медицинская помощь в экстренной форме незастрахованным гражданам в системе обязательного медицинского страхования (условия оказания - стационар)</t>
  </si>
  <si>
    <t>Медицинская помощь в экстренной форме незастрахованным гражданам в системе обязательного медицинского страхования (условия оказания - амбулаторно)</t>
  </si>
  <si>
    <t>Медицинская помощь в экстренной форме незастрахованным гражданам в системе обязательного медицинского страхования (условия оказания - вне медицинской организации)</t>
  </si>
  <si>
    <t>Оказание медицинской (в том числе психиатрической), социальной и психолого-педагогической помощи детям, находящимся в трудной жизненной ситуации</t>
  </si>
  <si>
    <t>Первичная медико-санитарная помощь, не включенная в базовую программу обязательного медицинского страхования (содержание услуги - первичная медико-санитарная помощь, в части профилактики; условия оказания - дневной стационар)</t>
  </si>
  <si>
    <t xml:space="preserve">Первичная медико-санитарная помощь, не включенная в базовую программу обязательного медицинского страхования (содержание услуги - первичная медико-санитарная помощь, в части диагностики и лечения; генетика; условия оказания - амбулаторно) </t>
  </si>
  <si>
    <t>Санаторно-курортное лечение (содержание услуги -туберкулез; условия оказания услуги - стационар)</t>
  </si>
  <si>
    <t>Паллиативная медицинская помощь  (условия оказания услуги - стационар)</t>
  </si>
  <si>
    <t>Паллиативная медицинская помощь  (условия оказания услуги - амбулаторно)</t>
  </si>
  <si>
    <t>Министерство физической культуры, спорта и туризма Оренбургской области</t>
  </si>
  <si>
    <t>931900О.99.0.БВ27АА</t>
  </si>
  <si>
    <t>1103 1420472290</t>
  </si>
  <si>
    <t xml:space="preserve">Объем субсидий на финансовое обеспечение оказания государственных услуг </t>
  </si>
  <si>
    <t>Реализация образовательных программ среднего профессионального образования - программ подготовки специалистов среднего звена</t>
  </si>
  <si>
    <t>852101О.99.0.ББ28УЩ</t>
  </si>
  <si>
    <t>0704 021270170</t>
  </si>
  <si>
    <t>860000О.99.0.АД59АА04001</t>
  </si>
  <si>
    <t>860000О.99.0.АД59АА02001</t>
  </si>
  <si>
    <t>860000О.99.0.АД59АА00001</t>
  </si>
  <si>
    <t>860000О.99.0.АД59АА06001</t>
  </si>
  <si>
    <t>860000О.99.0.АД59АА08001</t>
  </si>
  <si>
    <t>Диспансерное наблюдение (условия выполнения - стационар)</t>
  </si>
  <si>
    <t>861000.Р.56.1.03000093001</t>
  </si>
  <si>
    <t>860000О.99.0.АД66АА00002</t>
  </si>
  <si>
    <t>Высокотехнологичная медицинская помощь, не включенная в базовую программу обязательного медицинского страхования (условия оказания услуги - стационар)</t>
  </si>
  <si>
    <t>861000О.99.0.АЖ04АА00000 и пр.</t>
  </si>
  <si>
    <t>860000О.99.0.АД57АА26004</t>
  </si>
  <si>
    <t>Организация и проведение консультативных, методических, профилактических и противоэпидемических мероприятий по предупреждению распространения ВИЧ-инфекций</t>
  </si>
  <si>
    <t>860000.Р.56.1.03020076001</t>
  </si>
  <si>
    <t>861000О.99.0.АЕ72АА03000</t>
  </si>
  <si>
    <t>860000О.99.0.АД57АА20004</t>
  </si>
  <si>
    <t>860000О.99.0.АД57АА17003</t>
  </si>
  <si>
    <t>860000О.99.0.АД57АА14003</t>
  </si>
  <si>
    <t>860000О.99.0.АД57АА23003</t>
  </si>
  <si>
    <t>Проведение диспансеризации (условия выполнения -амбулаторно)</t>
  </si>
  <si>
    <t>860000.Р.56.1.03030077001</t>
  </si>
  <si>
    <t>Диспансерное наблюдение (условия выполнения -амбулаторно)</t>
  </si>
  <si>
    <t>861000.Р.56.1.03000092001</t>
  </si>
  <si>
    <t>860000О.99.0.АД57АА83004</t>
  </si>
  <si>
    <t>860000О.99.0.АД59АА05002</t>
  </si>
  <si>
    <t>860000О.99.0.АД59АА03002</t>
  </si>
  <si>
    <t>860000О.99.0.АД59АА01002</t>
  </si>
  <si>
    <t>860000О.99.0.АД57АА29000</t>
  </si>
  <si>
    <t xml:space="preserve">Скорая, в том числе скорая специализированная, медицинская помощь (включая медицинскую эвакуацию), не включенная в базовую программу обязательного медицинского страхования, а также оказание медицинской помощи при чрезвычайных ситуациях (содержание услуги - скорая, в том числе скорая специализированная, медицинская помощь (за исключением санитарно-авиационной эвакуации), условия оказания услуги – вне медицинской организации) </t>
  </si>
  <si>
    <t>860000О.99.0.АД61АА02001</t>
  </si>
  <si>
    <t>860000О.99.0.АД61АА05001</t>
  </si>
  <si>
    <t>860000О.99.0.АД70АА13000</t>
  </si>
  <si>
    <t>Заготовка, хранение, транспортировка и обеспечение безопасности донорской крови и ее компонентов</t>
  </si>
  <si>
    <t>869019.Р.56.1.03050079001</t>
  </si>
  <si>
    <t>Судебно-медицинская экспертиза</t>
  </si>
  <si>
    <t>869019.Р.56.1.03070080001</t>
  </si>
  <si>
    <t>Экспертиза профессиональной пригодности и экспертиза связи заболевания с профессией</t>
  </si>
  <si>
    <t>860000.Р.56.1.03080081001</t>
  </si>
  <si>
    <t>Организация круглосуточного приема, содержания, выхаживания и воспитания детей</t>
  </si>
  <si>
    <t>860000О.99.0.АД82АА00000</t>
  </si>
  <si>
    <t>Работы по профилактике неинфекционных заболеваний, формированию здорового образа жизни и санитарно-гигиеническому просвещению населения</t>
  </si>
  <si>
    <t>869019.Р.56.1.03090082001</t>
  </si>
  <si>
    <t>Обеспечение готовности к своевременному и эффективному оказанию медицинской помощи, ликвидации эпидемических очагов при стихийных бедствиях, авариях, катастрофах и эпидемиях и ликвидация медико-санитарных последствий чрезвычайных ситуаций в Российской Федерации и за рубежом</t>
  </si>
  <si>
    <t>869019.Р.56.1.03100083001</t>
  </si>
  <si>
    <t>Создание, хранение, использование и восполнение резерва медицинских ресурсов для ликвидации медико-санитарных последствий чрезвычайных ситуаций</t>
  </si>
  <si>
    <t>869019.Р.56.1.03110084001</t>
  </si>
  <si>
    <t>Обеспечение мероприятий, направленных на охрану и укрепление здоровья</t>
  </si>
  <si>
    <t>869019.Р.56.1.03120085001</t>
  </si>
  <si>
    <t>493000.Р.56.1.03130086001</t>
  </si>
  <si>
    <t>860000О.99.0.АЕ65АА00002</t>
  </si>
  <si>
    <t>860000О.99.0.АД85АА01000</t>
  </si>
  <si>
    <t>852101О.99.0.ББ28ОО29000 и пр.</t>
  </si>
  <si>
    <t>Cоздание и развитие информационных систем и компонентов информационно-телекоммуникационной инфраструктуры</t>
  </si>
  <si>
    <t>620900.Р.56.1.03140087001, 869000.Р.56.1.03140089001</t>
  </si>
  <si>
    <t>Осуществление экспертизы качества лекарственных средств, включая проведение необходимых исследований и испытаний</t>
  </si>
  <si>
    <t>869000.Р.56.1.03150091001</t>
  </si>
  <si>
    <t>Хранение, распределение и отпуск лекарственных препаратов, биологически активных добавок, наркотических средств и психотропных веществ и их прекурсоров и медицинских изделий, в том числе для нужд резерва лекарственных средств для медицинского применения и медицинских изделий</t>
  </si>
  <si>
    <t>477300.Р.56.1.03200090001</t>
  </si>
  <si>
    <t>090101.1.06.71240600</t>
  </si>
  <si>
    <t>090101.1.08.71280600</t>
  </si>
  <si>
    <t>090101.1.09.71340600</t>
  </si>
  <si>
    <t>090101.1.13.71370600</t>
  </si>
  <si>
    <t>090101.1.07.71270600</t>
  </si>
  <si>
    <t>090101.1.13.71410600</t>
  </si>
  <si>
    <t>090101.1.23.71580600</t>
  </si>
  <si>
    <t>090201.1.23.71580600</t>
  </si>
  <si>
    <t>090101.1.14.R4020600</t>
  </si>
  <si>
    <t>090201.1.04.71210600</t>
  </si>
  <si>
    <t>090201.1.03.71220600</t>
  </si>
  <si>
    <t>090201.1.04.71230600</t>
  </si>
  <si>
    <t>090201.1.06.71250600, 090201.1.04.71200</t>
  </si>
  <si>
    <t>090201.1.08.71290600</t>
  </si>
  <si>
    <t>090201.1.09.71350600</t>
  </si>
  <si>
    <t>090201.1.13.71380600</t>
  </si>
  <si>
    <t>090201.1.13.71420600</t>
  </si>
  <si>
    <t>090201.2.08.72420600</t>
  </si>
  <si>
    <t>090201.1.19.71780600, 090201.1.19.71960600</t>
  </si>
  <si>
    <t>090301.1.06.71260600</t>
  </si>
  <si>
    <t>090301.1.08.71300600</t>
  </si>
  <si>
    <t>090301.1.09.71360600</t>
  </si>
  <si>
    <t>090301.1.13.71430600</t>
  </si>
  <si>
    <t>090401.1.24.71860600</t>
  </si>
  <si>
    <t>090401.1.24.71870600</t>
  </si>
  <si>
    <t>090501.2.02.71570600</t>
  </si>
  <si>
    <t>090601.1.15.71530600</t>
  </si>
  <si>
    <t>090901.1.13.71470600</t>
  </si>
  <si>
    <t>090901.1.13.71490600</t>
  </si>
  <si>
    <t>090901.1.13.71510600</t>
  </si>
  <si>
    <t>090901.1.01.71190600</t>
  </si>
  <si>
    <t>090901.1.13.71460600</t>
  </si>
  <si>
    <t>090901.1.13.71480600</t>
  </si>
  <si>
    <t>090901.4.02.71880600</t>
  </si>
  <si>
    <t>090901.4.03.72270600</t>
  </si>
  <si>
    <t>090101.1.13.71440600</t>
  </si>
  <si>
    <t>09201.1.13.71440600</t>
  </si>
  <si>
    <t>09401.1.13.71440600</t>
  </si>
  <si>
    <t>090201.1.13.71450600</t>
  </si>
  <si>
    <t>070402.1.02.70170600</t>
  </si>
  <si>
    <t>090901.4.02.71620600, 090901.1.05.71600600</t>
  </si>
  <si>
    <t>090901.1.05.71590600</t>
  </si>
  <si>
    <t>090901.1.02.71180600</t>
  </si>
  <si>
    <t>случай госпитализации, ед.</t>
  </si>
  <si>
    <t>Объем средств на финансовое обеспечение оказания соответствующей государственной услуги (выполнения работы)*</t>
  </si>
  <si>
    <t>количество человек, ед.</t>
  </si>
  <si>
    <t xml:space="preserve">количество койко-дней, ед. </t>
  </si>
  <si>
    <t>число пациентов, ед.</t>
  </si>
  <si>
    <t>число посещений/число обращений, ед.</t>
  </si>
  <si>
    <t>количество мероприятий, ед.</t>
  </si>
  <si>
    <t>число спортсменов, ед.</t>
  </si>
  <si>
    <t>количество исследований, ед.</t>
  </si>
  <si>
    <t>случай лечения, ед.</t>
  </si>
  <si>
    <t xml:space="preserve">количество полетных часов, количество вызовов </t>
  </si>
  <si>
    <t xml:space="preserve">условная единица продукта, переработки (в перерасчете на 1 литр цельной крови) </t>
  </si>
  <si>
    <t>количество экспертиз, количество исследований, ед.</t>
  </si>
  <si>
    <t>количество экспертиз, ед.</t>
  </si>
  <si>
    <t>количество выполненных работ, количество мероприятий, ед.</t>
  </si>
  <si>
    <t>отчет, ед.</t>
  </si>
  <si>
    <t>машино-часы работы автомобилей, ед.</t>
  </si>
  <si>
    <t>число посещений, ед.</t>
  </si>
  <si>
    <t>количество вызовов, ед.</t>
  </si>
  <si>
    <t>численность обучающихся, ед.</t>
  </si>
  <si>
    <t>количество учетных записей, количество автоматизированных рабочих мест</t>
  </si>
  <si>
    <t xml:space="preserve">количество произведенных экспертиз </t>
  </si>
  <si>
    <t>отчет (о сумме товарооборота, тыс.руб.)</t>
  </si>
  <si>
    <t>Итого по министерству физической культуры, спорта и туризма Оренбургской области</t>
  </si>
  <si>
    <t>Министерство здравоохранения Оренбургской области</t>
  </si>
  <si>
    <t>Министерство образования Оренбурсгкой области</t>
  </si>
  <si>
    <t>1.1.</t>
  </si>
  <si>
    <t>Содержание детей</t>
  </si>
  <si>
    <t>БА83</t>
  </si>
  <si>
    <t>Число обучающихся</t>
  </si>
  <si>
    <t>Человек</t>
  </si>
  <si>
    <t>871 0702 0240170130</t>
  </si>
  <si>
    <t>1.2.</t>
  </si>
  <si>
    <t>БА97</t>
  </si>
  <si>
    <t>871 0702 0240170200</t>
  </si>
  <si>
    <t>871 0702 0230370120</t>
  </si>
  <si>
    <t>1.3.</t>
  </si>
  <si>
    <t>Реализация адаптированных основных общеобразовательных программ для детей с умственной отсталостью</t>
  </si>
  <si>
    <t>БА90</t>
  </si>
  <si>
    <t>871 0702 0240170110</t>
  </si>
  <si>
    <t>1.4.</t>
  </si>
  <si>
    <t>ББ04</t>
  </si>
  <si>
    <t>1.5.</t>
  </si>
  <si>
    <t>Реализация дополнительных общеразвивающих программ</t>
  </si>
  <si>
    <t>ББ52</t>
  </si>
  <si>
    <t>Количество человеко-часов</t>
  </si>
  <si>
    <t>Человеко-час</t>
  </si>
  <si>
    <t>871 0703 0230270140</t>
  </si>
  <si>
    <t>871 0702 020170130</t>
  </si>
  <si>
    <t>871 0702 0240170150</t>
  </si>
  <si>
    <t>1.6.</t>
  </si>
  <si>
    <t>ББ12</t>
  </si>
  <si>
    <t>871 0702 0230171810</t>
  </si>
  <si>
    <t>871 0702 0240193940</t>
  </si>
  <si>
    <t>1.7.</t>
  </si>
  <si>
    <t>Реализация основных общеобразовательных программ начального общего образования</t>
  </si>
  <si>
    <t>БА81</t>
  </si>
  <si>
    <t>1.8.</t>
  </si>
  <si>
    <t>Реализация основных общеобразовательных программ основного общего образования</t>
  </si>
  <si>
    <t>БА96</t>
  </si>
  <si>
    <t>871 0702 0230171800</t>
  </si>
  <si>
    <t>1.9.</t>
  </si>
  <si>
    <t>Реализация основных общеобразовательных программ среднего общего образования</t>
  </si>
  <si>
    <t>ББ11</t>
  </si>
  <si>
    <t>1.10.</t>
  </si>
  <si>
    <t>Содержание и воспитание детей-сирот и детей, оставшихся без попечения родителей, детей, находящихся в трудной жизненной ситуации</t>
  </si>
  <si>
    <t>БА59</t>
  </si>
  <si>
    <t>1.11.</t>
  </si>
  <si>
    <t>0159</t>
  </si>
  <si>
    <t xml:space="preserve">Количество отчетов </t>
  </si>
  <si>
    <t>871 0702 0230472330</t>
  </si>
  <si>
    <t>1.12.</t>
  </si>
  <si>
    <t>ББ19</t>
  </si>
  <si>
    <t>Реализация адаптированных основных общеобразовательных программ начального общего образования</t>
  </si>
  <si>
    <t>БА82</t>
  </si>
  <si>
    <t>1.14.</t>
  </si>
  <si>
    <t>Содержание лиц из числа детей-сирот и детей, оставшихся без попечения родителей, завершивших пребывание в организации для детей-сирот, но не старше 23 лет</t>
  </si>
  <si>
    <t>БА64</t>
  </si>
  <si>
    <t>Численность граждан, получивших социальные услуги</t>
  </si>
  <si>
    <t>1.15.</t>
  </si>
  <si>
    <t>Подготовка граждан, выразивших желание принять детей-сирот и детей, оставшихся без попечения родителей, на семейные формы устройства</t>
  </si>
  <si>
    <t>БА60</t>
  </si>
  <si>
    <t>1.16.</t>
  </si>
  <si>
    <t>Реализация основных общеобразовательных программ дошкольного образования</t>
  </si>
  <si>
    <t>БВ24</t>
  </si>
  <si>
    <t>1.17.</t>
  </si>
  <si>
    <t>Психолого-медико-педагогическое обследование детей</t>
  </si>
  <si>
    <t>БА84</t>
  </si>
  <si>
    <t>871 07090230170211</t>
  </si>
  <si>
    <t>1.18.</t>
  </si>
  <si>
    <t>БА98</t>
  </si>
  <si>
    <t>ББ13</t>
  </si>
  <si>
    <t>1.20.</t>
  </si>
  <si>
    <t>БВ20</t>
  </si>
  <si>
    <t>1.21.</t>
  </si>
  <si>
    <t>Психолого-педагогическое консультирование обучающихся, их родителей (законных представителей) и педагогических работников</t>
  </si>
  <si>
    <t>БА85</t>
  </si>
  <si>
    <t>Число обучающихся, их родителей (законных представителей) и педагогических работников</t>
  </si>
  <si>
    <t>БА99</t>
  </si>
  <si>
    <t>1.22.</t>
  </si>
  <si>
    <t>ББ14</t>
  </si>
  <si>
    <t>1.23.</t>
  </si>
  <si>
    <t>БВ21</t>
  </si>
  <si>
    <t>Реализация основных общеобразовательных программ среднего общего образования, интегрированных с дополнительными общеразвивающими программами, имеющими целью подготовку несовершеннолетних обучающихся к военной или иной государственной службе, в том числе к государственной службе российского казачества</t>
  </si>
  <si>
    <t>ББ09</t>
  </si>
  <si>
    <t>1.25.</t>
  </si>
  <si>
    <t>Организация отдыха детей и молодежи</t>
  </si>
  <si>
    <t>АЗ22</t>
  </si>
  <si>
    <t>1.26</t>
  </si>
  <si>
    <t>Реализация дополнительных предпрофессиональных программ в области физической культуры и спорта</t>
  </si>
  <si>
    <t>ББ54</t>
  </si>
  <si>
    <t>1.27</t>
  </si>
  <si>
    <t>Информационно-технологическое обеспечение управления системой образования</t>
  </si>
  <si>
    <t>0354</t>
  </si>
  <si>
    <t>Количество разработанных отчетов</t>
  </si>
  <si>
    <t>871 0709 0230170212</t>
  </si>
  <si>
    <t>1.29</t>
  </si>
  <si>
    <t>Методическое обеспечение образовательной деятельности</t>
  </si>
  <si>
    <t>0298</t>
  </si>
  <si>
    <t>871 0709 230670220</t>
  </si>
  <si>
    <t>1.30</t>
  </si>
  <si>
    <t>Оценка качества</t>
  </si>
  <si>
    <t>0297</t>
  </si>
  <si>
    <t>871 0709 0230770230</t>
  </si>
  <si>
    <t>1.31</t>
  </si>
  <si>
    <t>Реализация образовательных программ среднего профессионального образования - программ подготовки квалифицированных рабочих, служащих</t>
  </si>
  <si>
    <t>ББ29</t>
  </si>
  <si>
    <t>Численность потребителей государственной услуги</t>
  </si>
  <si>
    <t>871 0704 0210270160</t>
  </si>
  <si>
    <t>1.32</t>
  </si>
  <si>
    <t xml:space="preserve">ББ28 </t>
  </si>
  <si>
    <t>871 0704 0210270170</t>
  </si>
  <si>
    <t>1.33</t>
  </si>
  <si>
    <t>ББ65</t>
  </si>
  <si>
    <t>1.34</t>
  </si>
  <si>
    <t xml:space="preserve">Реализация основных общеобразовательных программ начального общего образования  </t>
  </si>
  <si>
    <t xml:space="preserve">БА81 </t>
  </si>
  <si>
    <t>871 0702 0230471940</t>
  </si>
  <si>
    <t>1.35</t>
  </si>
  <si>
    <t xml:space="preserve">Реализация основных общеобразовательных программ основного общего образования            </t>
  </si>
  <si>
    <t>1.36</t>
  </si>
  <si>
    <t xml:space="preserve">ББ52 </t>
  </si>
  <si>
    <t>07020230471940</t>
  </si>
  <si>
    <t>1.37</t>
  </si>
  <si>
    <t>871 0702 0230470900</t>
  </si>
  <si>
    <t>1.38</t>
  </si>
  <si>
    <t xml:space="preserve">БА96 </t>
  </si>
  <si>
    <t>1.39</t>
  </si>
  <si>
    <t xml:space="preserve">Реализация основных общеобразовательных программ среднего общего образования </t>
  </si>
  <si>
    <t>1.40</t>
  </si>
  <si>
    <t>841110.Р.56.0.02930002001
841110.Р.56.0.02930003001</t>
  </si>
  <si>
    <t>ИТОГО</t>
  </si>
  <si>
    <t>Итого по министерству здравоохранения Оренбургской области</t>
  </si>
  <si>
    <t>1.41</t>
  </si>
  <si>
    <t>871 0709 02307R4980</t>
  </si>
  <si>
    <t>871 0702 0230170100</t>
  </si>
  <si>
    <t>Итого по министерству образования Оренбурсгкой области</t>
  </si>
  <si>
    <t>Департамент пожарной безопасности и гражданской защиты Оренбургской области</t>
  </si>
  <si>
    <t xml:space="preserve">530000000120033660711Г48000301000001002101109
</t>
  </si>
  <si>
    <t>Удельный вес подготовленных специалистов от числа запланированных</t>
  </si>
  <si>
    <t>процент</t>
  </si>
  <si>
    <t>Доля получателей государственной услуги, положительно оценивающих доброжелательность и вежливость работников от общего числа опрошенных получателей государственной услуги</t>
  </si>
  <si>
    <t>Доля получателей образовательных услуг, удовлетворенных материально-техническим обеспечением организации, от общего числа опрощенных получателей образовательных услуг</t>
  </si>
  <si>
    <t>Доля получателей образовательных услуг, удовлетворенных качеством предоставляемых образовательных услуг, от общего числа опрошенных получателей образовательных услуг</t>
  </si>
  <si>
    <t>Наличие на официальном сайте организации в сети Интернет сведений о педагогических работниках учреждения</t>
  </si>
  <si>
    <t>Полнота и актуальность информации об учреждении, размещенной на официальном сайте учреждения в информационно-телекоммуникационной сети «Интернет», в том числе, на официальном сайте в сети «Интернет» www.bus.gov.ru.</t>
  </si>
  <si>
    <t>Численность населения, обученного действиям по сигналам экстренного оповещения, правилам поведения в ЧС</t>
  </si>
  <si>
    <t>83107051010472080621
Код (коды) бюджетной классификации</t>
  </si>
  <si>
    <t>Поисковые и аварийно-спасательные работы (за исключением работ на водных объектах)</t>
  </si>
  <si>
    <t>24011100100000000004100</t>
  </si>
  <si>
    <t>Профессиональная подготовка</t>
  </si>
  <si>
    <t>балл (пяти- балльная шкала)</t>
  </si>
  <si>
    <t>Уровень укомплектованности</t>
  </si>
  <si>
    <t>80</t>
  </si>
  <si>
    <t>не ниже 75</t>
  </si>
  <si>
    <t>Время пребывания на ЧС</t>
  </si>
  <si>
    <t>минута</t>
  </si>
  <si>
    <t>от 20 до 180</t>
  </si>
  <si>
    <t>83103091010772100611
Код (коды) бюджетной классификации</t>
  </si>
  <si>
    <t>Обеспечение безопасности населения на водных объектах</t>
  </si>
  <si>
    <t>24014100200000000000100</t>
  </si>
  <si>
    <t>Наличие информационного сопровождения деятельности учреждения о порядке и правилах выполнения государственной работы</t>
  </si>
  <si>
    <t>сайт</t>
  </si>
  <si>
    <t>Численность обратившихся граждан до 31.12.2018</t>
  </si>
  <si>
    <t>Х</t>
  </si>
  <si>
    <t>Доля обслуженного населения от количества обратившихся.                            (начиная с 01.01.2019)</t>
  </si>
  <si>
    <t>Итого по департаменту пожарной безопаснсти и гражданской защиты Оренбургской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</si>
</sst>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0.000"/>
    <numFmt numFmtId="165" formatCode="#,##0.0\ _₽"/>
    <numFmt numFmtId="166" formatCode="&quot;&quot;###,##0"/>
    <numFmt numFmtId="167" formatCode="#,##0.0"/>
    <numFmt numFmtId="168" formatCode="0.0"/>
    <numFmt numFmtId="169" formatCode="&quot;&quot;###,##0.00"/>
    <numFmt numFmtId="170" formatCode="#,##0_ ;\-#,##0\ "/>
    <numFmt numFmtId="171" formatCode="0_ ;\-0\ "/>
    <numFmt numFmtId="172" formatCode="#,##0.00_ ;\-#,##0.00\ "/>
  </numFmts>
  <fonts count="1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3" fillId="0" borderId="0"/>
    <xf numFmtId="44" fontId="2" fillId="0" borderId="0" applyFont="0" applyFill="0" applyBorder="0" applyAlignment="0" applyProtection="0"/>
    <xf numFmtId="0" fontId="5" fillId="0" borderId="0"/>
  </cellStyleXfs>
  <cellXfs count="165">
    <xf numFmtId="0" fontId="0" fillId="0" borderId="0" xfId="0"/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43" fontId="6" fillId="0" borderId="1" xfId="1" applyFont="1" applyFill="1" applyBorder="1" applyAlignment="1" applyProtection="1">
      <alignment horizontal="center" vertical="center"/>
      <protection locked="0"/>
    </xf>
    <xf numFmtId="43" fontId="1" fillId="0" borderId="1" xfId="1" applyFont="1" applyFill="1" applyBorder="1" applyAlignment="1">
      <alignment horizontal="center" vertical="center" wrapText="1"/>
    </xf>
    <xf numFmtId="43" fontId="6" fillId="0" borderId="1" xfId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  <xf numFmtId="43" fontId="4" fillId="0" borderId="1" xfId="1" applyFont="1" applyFill="1" applyBorder="1" applyAlignment="1">
      <alignment horizontal="center" vertical="center" wrapText="1"/>
    </xf>
    <xf numFmtId="43" fontId="1" fillId="0" borderId="1" xfId="1" applyFont="1" applyFill="1" applyBorder="1" applyAlignment="1">
      <alignment horizontal="left" vertical="center" wrapText="1"/>
    </xf>
    <xf numFmtId="0" fontId="1" fillId="0" borderId="0" xfId="0" applyNumberFormat="1" applyFont="1" applyFill="1" applyAlignment="1">
      <alignment wrapText="1"/>
    </xf>
    <xf numFmtId="43" fontId="6" fillId="0" borderId="1" xfId="1" applyFont="1" applyFill="1" applyBorder="1" applyAlignment="1">
      <alignment vertical="center" wrapText="1"/>
    </xf>
    <xf numFmtId="43" fontId="1" fillId="0" borderId="1" xfId="1" applyFont="1" applyFill="1" applyBorder="1" applyAlignment="1">
      <alignment vertical="center" wrapText="1"/>
    </xf>
    <xf numFmtId="49" fontId="1" fillId="0" borderId="0" xfId="0" applyNumberFormat="1" applyFont="1" applyFill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164" fontId="6" fillId="0" borderId="0" xfId="0" applyNumberFormat="1" applyFont="1" applyFill="1"/>
    <xf numFmtId="0" fontId="6" fillId="0" borderId="0" xfId="0" applyFont="1" applyFill="1"/>
    <xf numFmtId="43" fontId="6" fillId="0" borderId="1" xfId="1" applyFont="1" applyFill="1" applyBorder="1" applyAlignment="1">
      <alignment horizontal="center" vertical="center"/>
    </xf>
    <xf numFmtId="43" fontId="1" fillId="0" borderId="1" xfId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vertical="top" wrapText="1"/>
      <protection hidden="1"/>
    </xf>
    <xf numFmtId="0" fontId="1" fillId="0" borderId="1" xfId="4" applyFont="1" applyFill="1" applyBorder="1" applyAlignment="1">
      <alignment vertical="top" wrapText="1"/>
    </xf>
    <xf numFmtId="0" fontId="1" fillId="0" borderId="1" xfId="4" applyFont="1" applyFill="1" applyBorder="1" applyAlignment="1">
      <alignment horizontal="left" vertical="top" wrapText="1"/>
    </xf>
    <xf numFmtId="0" fontId="4" fillId="0" borderId="1" xfId="0" applyFont="1" applyFill="1" applyBorder="1" applyAlignment="1" applyProtection="1">
      <alignment horizontal="left" vertical="top" wrapText="1"/>
      <protection hidden="1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1" fillId="0" borderId="1" xfId="0" applyFont="1" applyFill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vertical="center"/>
    </xf>
    <xf numFmtId="3" fontId="6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/>
    </xf>
    <xf numFmtId="167" fontId="6" fillId="0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Fill="1" applyBorder="1" applyAlignment="1">
      <alignment horizontal="center" vertical="center"/>
    </xf>
    <xf numFmtId="169" fontId="4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49" fontId="1" fillId="0" borderId="1" xfId="0" quotePrefix="1" applyNumberFormat="1" applyFont="1" applyFill="1" applyBorder="1" applyAlignment="1">
      <alignment horizontal="center" vertical="center" wrapText="1"/>
    </xf>
    <xf numFmtId="0" fontId="6" fillId="0" borderId="1" xfId="0" quotePrefix="1" applyNumberFormat="1" applyFont="1" applyFill="1" applyBorder="1" applyAlignment="1" applyProtection="1">
      <alignment horizontal="center" vertical="top" wrapText="1"/>
    </xf>
    <xf numFmtId="49" fontId="1" fillId="0" borderId="1" xfId="0" applyNumberFormat="1" applyFont="1" applyFill="1" applyBorder="1" applyAlignment="1">
      <alignment horizontal="center" wrapText="1"/>
    </xf>
    <xf numFmtId="0" fontId="1" fillId="0" borderId="1" xfId="0" quotePrefix="1" applyFont="1" applyFill="1" applyBorder="1" applyAlignment="1">
      <alignment horizontal="center" wrapText="1"/>
    </xf>
    <xf numFmtId="49" fontId="1" fillId="0" borderId="1" xfId="0" quotePrefix="1" applyNumberFormat="1" applyFont="1" applyFill="1" applyBorder="1" applyAlignment="1">
      <alignment horizontal="center" wrapText="1"/>
    </xf>
    <xf numFmtId="49" fontId="1" fillId="0" borderId="1" xfId="3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6" fillId="0" borderId="1" xfId="2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vertical="top"/>
    </xf>
    <xf numFmtId="0" fontId="1" fillId="2" borderId="1" xfId="0" applyFont="1" applyFill="1" applyBorder="1" applyAlignment="1">
      <alignment vertical="top"/>
    </xf>
    <xf numFmtId="164" fontId="1" fillId="2" borderId="1" xfId="0" applyNumberFormat="1" applyFont="1" applyFill="1" applyBorder="1" applyAlignment="1">
      <alignment vertical="top"/>
    </xf>
    <xf numFmtId="2" fontId="1" fillId="2" borderId="1" xfId="0" applyNumberFormat="1" applyFont="1" applyFill="1" applyBorder="1" applyAlignment="1">
      <alignment vertical="top" wrapText="1"/>
    </xf>
    <xf numFmtId="2" fontId="1" fillId="2" borderId="1" xfId="0" applyNumberFormat="1" applyFont="1" applyFill="1" applyBorder="1" applyAlignment="1">
      <alignment vertical="top"/>
    </xf>
    <xf numFmtId="49" fontId="1" fillId="0" borderId="1" xfId="0" applyNumberFormat="1" applyFont="1" applyBorder="1" applyAlignment="1">
      <alignment vertical="top"/>
    </xf>
    <xf numFmtId="49" fontId="1" fillId="0" borderId="1" xfId="0" applyNumberFormat="1" applyFont="1" applyFill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right"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2" fontId="1" fillId="2" borderId="1" xfId="0" applyNumberFormat="1" applyFont="1" applyFill="1" applyBorder="1" applyAlignment="1">
      <alignment horizontal="right" vertical="top" wrapText="1"/>
    </xf>
    <xf numFmtId="168" fontId="1" fillId="2" borderId="1" xfId="0" applyNumberFormat="1" applyFont="1" applyFill="1" applyBorder="1" applyAlignment="1">
      <alignment horizontal="right" vertical="top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168" fontId="1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167" fontId="7" fillId="0" borderId="1" xfId="0" applyNumberFormat="1" applyFont="1" applyFill="1" applyBorder="1" applyAlignment="1">
      <alignment horizontal="center" vertical="center" wrapText="1"/>
    </xf>
    <xf numFmtId="43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right" vertical="top" wrapText="1"/>
    </xf>
    <xf numFmtId="49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168" fontId="9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vertical="top"/>
    </xf>
    <xf numFmtId="49" fontId="1" fillId="0" borderId="1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/>
    <xf numFmtId="0" fontId="1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4" fillId="0" borderId="1" xfId="0" applyFont="1" applyFill="1" applyBorder="1" applyAlignment="1" applyProtection="1">
      <alignment horizontal="left" vertical="top" wrapText="1"/>
      <protection hidden="1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6" fillId="0" borderId="1" xfId="0" applyNumberFormat="1" applyFont="1" applyFill="1" applyBorder="1" applyAlignment="1" applyProtection="1">
      <alignment vertical="top" wrapText="1"/>
    </xf>
    <xf numFmtId="49" fontId="8" fillId="0" borderId="0" xfId="0" applyNumberFormat="1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/>
    </xf>
    <xf numFmtId="0" fontId="1" fillId="0" borderId="3" xfId="0" applyFont="1" applyFill="1" applyBorder="1" applyAlignment="1">
      <alignment horizontal="left" vertical="center" wrapText="1"/>
    </xf>
    <xf numFmtId="49" fontId="12" fillId="0" borderId="3" xfId="0" quotePrefix="1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top" wrapText="1"/>
    </xf>
    <xf numFmtId="170" fontId="1" fillId="0" borderId="1" xfId="1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left" vertical="center" wrapText="1"/>
    </xf>
    <xf numFmtId="49" fontId="12" fillId="0" borderId="7" xfId="0" quotePrefix="1" applyNumberFormat="1" applyFont="1" applyFill="1" applyBorder="1" applyAlignment="1">
      <alignment horizontal="center" vertical="center" wrapText="1"/>
    </xf>
    <xf numFmtId="49" fontId="12" fillId="0" borderId="4" xfId="0" quotePrefix="1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3" xfId="0" quotePrefix="1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7" xfId="0" quotePrefix="1" applyNumberFormat="1" applyFont="1" applyFill="1" applyBorder="1" applyAlignment="1">
      <alignment horizontal="center" vertical="center" wrapText="1"/>
    </xf>
    <xf numFmtId="49" fontId="1" fillId="0" borderId="4" xfId="0" quotePrefix="1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171" fontId="1" fillId="0" borderId="1" xfId="1" applyNumberFormat="1" applyFont="1" applyFill="1" applyBorder="1" applyAlignment="1">
      <alignment horizontal="center" vertical="center" wrapText="1"/>
    </xf>
    <xf numFmtId="172" fontId="1" fillId="0" borderId="1" xfId="1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</cellXfs>
  <cellStyles count="5">
    <cellStyle name="Денежный" xfId="3" builtinId="4"/>
    <cellStyle name="Обычный" xfId="0" builtinId="0"/>
    <cellStyle name="Обычный 2 3" xfId="2"/>
    <cellStyle name="Обычный 3" xfId="4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29"/>
  <sheetViews>
    <sheetView tabSelected="1" zoomScale="80" zoomScaleNormal="80" zoomScaleSheetLayoutView="70" workbookViewId="0">
      <pane xSplit="5" ySplit="2" topLeftCell="F525" activePane="bottomRight" state="frozen"/>
      <selection pane="topRight" activeCell="F1" sqref="F1"/>
      <selection pane="bottomLeft" activeCell="A3" sqref="A3"/>
      <selection pane="bottomRight" activeCell="F540" sqref="F540"/>
    </sheetView>
  </sheetViews>
  <sheetFormatPr defaultColWidth="8.85546875" defaultRowHeight="15.75" x14ac:dyDescent="0.25"/>
  <cols>
    <col min="1" max="1" width="6.28515625" style="15" bestFit="1" customWidth="1"/>
    <col min="2" max="2" width="40.28515625" style="7" customWidth="1"/>
    <col min="3" max="3" width="38.7109375" style="59" customWidth="1"/>
    <col min="4" max="4" width="32.42578125" style="7" customWidth="1"/>
    <col min="5" max="5" width="17.28515625" style="7" customWidth="1"/>
    <col min="6" max="6" width="17.28515625" style="9" customWidth="1"/>
    <col min="7" max="10" width="17.28515625" style="12" customWidth="1"/>
    <col min="11" max="11" width="13" style="7" customWidth="1"/>
    <col min="12" max="16384" width="8.85546875" style="7"/>
  </cols>
  <sheetData>
    <row r="1" spans="1:11" ht="40.9" customHeight="1" x14ac:dyDescent="0.25">
      <c r="A1" s="132" t="s">
        <v>9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1" s="8" customFormat="1" ht="49.9" customHeight="1" x14ac:dyDescent="0.25">
      <c r="A2" s="37" t="s">
        <v>0</v>
      </c>
      <c r="B2" s="27" t="s">
        <v>1</v>
      </c>
      <c r="C2" s="27" t="s">
        <v>2</v>
      </c>
      <c r="D2" s="27" t="s">
        <v>3</v>
      </c>
      <c r="E2" s="27" t="s">
        <v>4</v>
      </c>
      <c r="F2" s="16" t="s">
        <v>96</v>
      </c>
      <c r="G2" s="16" t="s">
        <v>97</v>
      </c>
      <c r="H2" s="16" t="s">
        <v>5</v>
      </c>
      <c r="I2" s="16" t="s">
        <v>6</v>
      </c>
      <c r="J2" s="16" t="s">
        <v>98</v>
      </c>
    </row>
    <row r="3" spans="1:11" s="9" customFormat="1" ht="15.6" customHeight="1" x14ac:dyDescent="0.25">
      <c r="A3" s="16">
        <v>1</v>
      </c>
      <c r="B3" s="16">
        <v>2</v>
      </c>
      <c r="C3" s="16">
        <v>3</v>
      </c>
      <c r="D3" s="16">
        <v>4</v>
      </c>
      <c r="E3" s="16">
        <v>5</v>
      </c>
      <c r="F3" s="16">
        <v>6</v>
      </c>
      <c r="G3" s="16">
        <v>7</v>
      </c>
      <c r="H3" s="16">
        <v>8</v>
      </c>
      <c r="I3" s="16">
        <v>9</v>
      </c>
      <c r="J3" s="16">
        <v>10</v>
      </c>
    </row>
    <row r="4" spans="1:11" ht="28.5" customHeight="1" x14ac:dyDescent="0.25">
      <c r="A4" s="93" t="s">
        <v>13</v>
      </c>
      <c r="B4" s="93"/>
      <c r="C4" s="93"/>
      <c r="D4" s="93"/>
      <c r="E4" s="93"/>
      <c r="F4" s="93"/>
      <c r="G4" s="93"/>
      <c r="H4" s="93"/>
      <c r="I4" s="93"/>
      <c r="J4" s="93"/>
    </row>
    <row r="5" spans="1:11" ht="44.25" customHeight="1" x14ac:dyDescent="0.25">
      <c r="A5" s="93" t="s">
        <v>87</v>
      </c>
      <c r="B5" s="112" t="s">
        <v>10</v>
      </c>
      <c r="C5" s="49" t="s">
        <v>728</v>
      </c>
      <c r="D5" s="38" t="s">
        <v>11</v>
      </c>
      <c r="E5" s="27" t="s">
        <v>12</v>
      </c>
      <c r="F5" s="4">
        <v>991810</v>
      </c>
      <c r="G5" s="4">
        <v>793701</v>
      </c>
      <c r="H5" s="4">
        <v>926643</v>
      </c>
      <c r="I5" s="4">
        <v>928058</v>
      </c>
      <c r="J5" s="4">
        <v>928058</v>
      </c>
    </row>
    <row r="6" spans="1:11" ht="63" x14ac:dyDescent="0.25">
      <c r="A6" s="93"/>
      <c r="B6" s="112"/>
      <c r="C6" s="27" t="s">
        <v>56</v>
      </c>
      <c r="D6" s="38" t="s">
        <v>7</v>
      </c>
      <c r="E6" s="27" t="s">
        <v>8</v>
      </c>
      <c r="F6" s="4">
        <v>92080.1</v>
      </c>
      <c r="G6" s="4">
        <v>69437.2</v>
      </c>
      <c r="H6" s="4">
        <v>88845.7</v>
      </c>
      <c r="I6" s="4">
        <v>92181.7</v>
      </c>
      <c r="J6" s="4">
        <v>92181.7</v>
      </c>
    </row>
    <row r="7" spans="1:11" ht="64.150000000000006" customHeight="1" x14ac:dyDescent="0.25">
      <c r="A7" s="93" t="s">
        <v>88</v>
      </c>
      <c r="B7" s="112" t="s">
        <v>52</v>
      </c>
      <c r="C7" s="49" t="s">
        <v>204</v>
      </c>
      <c r="D7" s="38" t="s">
        <v>54</v>
      </c>
      <c r="E7" s="27" t="s">
        <v>42</v>
      </c>
      <c r="F7" s="4">
        <v>3357</v>
      </c>
      <c r="G7" s="4">
        <v>3810.95</v>
      </c>
      <c r="H7" s="4">
        <v>3357</v>
      </c>
      <c r="I7" s="4">
        <v>3357</v>
      </c>
      <c r="J7" s="4">
        <v>3357</v>
      </c>
    </row>
    <row r="8" spans="1:11" ht="63" x14ac:dyDescent="0.25">
      <c r="A8" s="93"/>
      <c r="B8" s="112"/>
      <c r="C8" s="27" t="s">
        <v>57</v>
      </c>
      <c r="D8" s="38" t="s">
        <v>7</v>
      </c>
      <c r="E8" s="27" t="s">
        <v>8</v>
      </c>
      <c r="F8" s="4">
        <v>8497.3799999999992</v>
      </c>
      <c r="G8" s="4">
        <v>8977.1</v>
      </c>
      <c r="H8" s="4">
        <f>10006.7+5.4</f>
        <v>10012.1</v>
      </c>
      <c r="I8" s="4">
        <v>10189.4</v>
      </c>
      <c r="J8" s="4">
        <v>10189.4</v>
      </c>
    </row>
    <row r="9" spans="1:11" ht="47.45" customHeight="1" x14ac:dyDescent="0.25">
      <c r="A9" s="93" t="s">
        <v>89</v>
      </c>
      <c r="B9" s="112" t="s">
        <v>53</v>
      </c>
      <c r="C9" s="49" t="s">
        <v>203</v>
      </c>
      <c r="D9" s="38" t="s">
        <v>55</v>
      </c>
      <c r="E9" s="27" t="s">
        <v>12</v>
      </c>
      <c r="F9" s="4">
        <v>1500</v>
      </c>
      <c r="G9" s="4">
        <v>1500</v>
      </c>
      <c r="H9" s="4">
        <v>1500</v>
      </c>
      <c r="I9" s="4">
        <v>1500</v>
      </c>
      <c r="J9" s="4">
        <v>1500</v>
      </c>
    </row>
    <row r="10" spans="1:11" ht="63" x14ac:dyDescent="0.25">
      <c r="A10" s="93"/>
      <c r="B10" s="112"/>
      <c r="C10" s="27" t="s">
        <v>57</v>
      </c>
      <c r="D10" s="38" t="s">
        <v>7</v>
      </c>
      <c r="E10" s="27" t="s">
        <v>8</v>
      </c>
      <c r="F10" s="4">
        <v>743.02</v>
      </c>
      <c r="G10" s="4">
        <v>1027.5</v>
      </c>
      <c r="H10" s="4">
        <v>1027.5</v>
      </c>
      <c r="I10" s="4">
        <v>1027.5</v>
      </c>
      <c r="J10" s="4">
        <v>1027.5</v>
      </c>
    </row>
    <row r="11" spans="1:11" ht="15.75" customHeight="1" x14ac:dyDescent="0.25">
      <c r="A11" s="93" t="s">
        <v>264</v>
      </c>
      <c r="B11" s="93"/>
      <c r="C11" s="93"/>
      <c r="D11" s="93"/>
      <c r="E11" s="93"/>
      <c r="F11" s="4">
        <f>F6+F8+F10</f>
        <v>101320.50000000001</v>
      </c>
      <c r="G11" s="4">
        <f t="shared" ref="G11:J11" si="0">G6+G8+G10</f>
        <v>79441.8</v>
      </c>
      <c r="H11" s="4">
        <f t="shared" si="0"/>
        <v>99885.3</v>
      </c>
      <c r="I11" s="4">
        <f t="shared" si="0"/>
        <v>103398.59999999999</v>
      </c>
      <c r="J11" s="4">
        <f t="shared" si="0"/>
        <v>103398.59999999999</v>
      </c>
    </row>
    <row r="12" spans="1:11" ht="27" customHeight="1" x14ac:dyDescent="0.25">
      <c r="A12" s="93" t="s">
        <v>51</v>
      </c>
      <c r="B12" s="93"/>
      <c r="C12" s="93"/>
      <c r="D12" s="93"/>
      <c r="E12" s="93"/>
      <c r="F12" s="93"/>
      <c r="G12" s="93"/>
      <c r="H12" s="93"/>
      <c r="I12" s="93"/>
      <c r="J12" s="93"/>
    </row>
    <row r="13" spans="1:11" s="19" customFormat="1" ht="47.25" x14ac:dyDescent="0.25">
      <c r="A13" s="125">
        <v>1</v>
      </c>
      <c r="B13" s="131" t="s">
        <v>28</v>
      </c>
      <c r="C13" s="50" t="s">
        <v>238</v>
      </c>
      <c r="D13" s="17" t="s">
        <v>14</v>
      </c>
      <c r="E13" s="27" t="s">
        <v>29</v>
      </c>
      <c r="F13" s="4">
        <v>108781</v>
      </c>
      <c r="G13" s="4">
        <v>109032</v>
      </c>
      <c r="H13" s="4">
        <v>109032</v>
      </c>
      <c r="I13" s="4">
        <v>109032</v>
      </c>
      <c r="J13" s="4">
        <f>I13</f>
        <v>109032</v>
      </c>
      <c r="K13" s="18"/>
    </row>
    <row r="14" spans="1:11" s="19" customFormat="1" ht="63" x14ac:dyDescent="0.25">
      <c r="A14" s="126"/>
      <c r="B14" s="131"/>
      <c r="C14" s="51" t="s">
        <v>83</v>
      </c>
      <c r="D14" s="17" t="s">
        <v>7</v>
      </c>
      <c r="E14" s="27" t="s">
        <v>27</v>
      </c>
      <c r="F14" s="20">
        <f>25868.96</f>
        <v>25868.959999999999</v>
      </c>
      <c r="G14" s="20">
        <v>27917.7</v>
      </c>
      <c r="H14" s="20">
        <v>28139.7</v>
      </c>
      <c r="I14" s="20">
        <v>28663.3</v>
      </c>
      <c r="J14" s="20">
        <v>28663.3</v>
      </c>
    </row>
    <row r="15" spans="1:11" s="19" customFormat="1" ht="48.6" customHeight="1" x14ac:dyDescent="0.25">
      <c r="A15" s="125">
        <v>2</v>
      </c>
      <c r="B15" s="131" t="s">
        <v>30</v>
      </c>
      <c r="C15" s="50" t="s">
        <v>237</v>
      </c>
      <c r="D15" s="17" t="s">
        <v>31</v>
      </c>
      <c r="E15" s="27" t="s">
        <v>32</v>
      </c>
      <c r="F15" s="4">
        <v>134</v>
      </c>
      <c r="G15" s="4">
        <v>129</v>
      </c>
      <c r="H15" s="4">
        <v>142</v>
      </c>
      <c r="I15" s="4">
        <v>143</v>
      </c>
      <c r="J15" s="4">
        <v>143</v>
      </c>
    </row>
    <row r="16" spans="1:11" s="19" customFormat="1" ht="63" x14ac:dyDescent="0.25">
      <c r="A16" s="126"/>
      <c r="B16" s="131"/>
      <c r="C16" s="51" t="s">
        <v>82</v>
      </c>
      <c r="D16" s="17" t="s">
        <v>7</v>
      </c>
      <c r="E16" s="27" t="s">
        <v>27</v>
      </c>
      <c r="F16" s="20">
        <v>9905.1419999999998</v>
      </c>
      <c r="G16" s="20">
        <v>11685.5</v>
      </c>
      <c r="H16" s="20">
        <v>12304.6</v>
      </c>
      <c r="I16" s="20">
        <v>12356.4</v>
      </c>
      <c r="J16" s="20">
        <v>12356.4</v>
      </c>
    </row>
    <row r="17" spans="1:10" s="19" customFormat="1" ht="60" customHeight="1" x14ac:dyDescent="0.25">
      <c r="A17" s="125">
        <f>A15+1</f>
        <v>3</v>
      </c>
      <c r="B17" s="130" t="s">
        <v>58</v>
      </c>
      <c r="C17" s="52" t="s">
        <v>205</v>
      </c>
      <c r="D17" s="41" t="s">
        <v>60</v>
      </c>
      <c r="E17" s="27" t="s">
        <v>33</v>
      </c>
      <c r="F17" s="4">
        <v>49432</v>
      </c>
      <c r="G17" s="4">
        <v>48404</v>
      </c>
      <c r="H17" s="4">
        <v>48404</v>
      </c>
      <c r="I17" s="4">
        <v>48404</v>
      </c>
      <c r="J17" s="4">
        <v>48404</v>
      </c>
    </row>
    <row r="18" spans="1:10" s="19" customFormat="1" ht="63" x14ac:dyDescent="0.25">
      <c r="A18" s="126"/>
      <c r="B18" s="130"/>
      <c r="C18" s="51" t="s">
        <v>84</v>
      </c>
      <c r="D18" s="17" t="s">
        <v>7</v>
      </c>
      <c r="E18" s="27" t="s">
        <v>27</v>
      </c>
      <c r="F18" s="20">
        <v>2048.1</v>
      </c>
      <c r="G18" s="20">
        <v>2136.9</v>
      </c>
      <c r="H18" s="20">
        <v>2197.3908999999999</v>
      </c>
      <c r="I18" s="20">
        <v>2210.4</v>
      </c>
      <c r="J18" s="20">
        <v>2210.3814199999997</v>
      </c>
    </row>
    <row r="19" spans="1:10" s="19" customFormat="1" ht="43.9" customHeight="1" x14ac:dyDescent="0.25">
      <c r="A19" s="125">
        <f t="shared" ref="A19" si="1">A17+1</f>
        <v>4</v>
      </c>
      <c r="B19" s="130" t="s">
        <v>59</v>
      </c>
      <c r="C19" s="53" t="s">
        <v>206</v>
      </c>
      <c r="D19" s="41" t="s">
        <v>34</v>
      </c>
      <c r="E19" s="27" t="s">
        <v>33</v>
      </c>
      <c r="F19" s="4">
        <v>69235</v>
      </c>
      <c r="G19" s="4">
        <v>73090</v>
      </c>
      <c r="H19" s="4">
        <v>73090</v>
      </c>
      <c r="I19" s="4">
        <v>73090</v>
      </c>
      <c r="J19" s="4">
        <v>73090</v>
      </c>
    </row>
    <row r="20" spans="1:10" s="19" customFormat="1" ht="73.150000000000006" customHeight="1" x14ac:dyDescent="0.25">
      <c r="A20" s="126"/>
      <c r="B20" s="130"/>
      <c r="C20" s="51" t="s">
        <v>84</v>
      </c>
      <c r="D20" s="17" t="s">
        <v>7</v>
      </c>
      <c r="E20" s="27" t="s">
        <v>27</v>
      </c>
      <c r="F20" s="20">
        <v>415.7</v>
      </c>
      <c r="G20" s="20">
        <v>467.5</v>
      </c>
      <c r="H20" s="20">
        <v>480.78379999999999</v>
      </c>
      <c r="I20" s="20">
        <v>483.6</v>
      </c>
      <c r="J20" s="20">
        <v>483.62609000000003</v>
      </c>
    </row>
    <row r="21" spans="1:10" s="19" customFormat="1" ht="42" customHeight="1" x14ac:dyDescent="0.25">
      <c r="A21" s="125">
        <f t="shared" ref="A21" si="2">A19+1</f>
        <v>5</v>
      </c>
      <c r="B21" s="130" t="s">
        <v>61</v>
      </c>
      <c r="C21" s="53" t="s">
        <v>207</v>
      </c>
      <c r="D21" s="41" t="s">
        <v>35</v>
      </c>
      <c r="E21" s="27" t="s">
        <v>26</v>
      </c>
      <c r="F21" s="4">
        <v>868883</v>
      </c>
      <c r="G21" s="4">
        <v>973870</v>
      </c>
      <c r="H21" s="4">
        <v>973870</v>
      </c>
      <c r="I21" s="4">
        <v>973870</v>
      </c>
      <c r="J21" s="4">
        <v>973870</v>
      </c>
    </row>
    <row r="22" spans="1:10" s="19" customFormat="1" ht="75" customHeight="1" x14ac:dyDescent="0.25">
      <c r="A22" s="126"/>
      <c r="B22" s="130"/>
      <c r="C22" s="51" t="s">
        <v>84</v>
      </c>
      <c r="D22" s="17" t="s">
        <v>7</v>
      </c>
      <c r="E22" s="27" t="s">
        <v>27</v>
      </c>
      <c r="F22" s="20">
        <v>17085.7</v>
      </c>
      <c r="G22" s="20">
        <v>20236.5</v>
      </c>
      <c r="H22" s="20">
        <v>20981.947230000002</v>
      </c>
      <c r="I22" s="20">
        <v>21106</v>
      </c>
      <c r="J22" s="20">
        <v>21045.788</v>
      </c>
    </row>
    <row r="23" spans="1:10" s="19" customFormat="1" ht="49.15" customHeight="1" x14ac:dyDescent="0.25">
      <c r="A23" s="125">
        <f t="shared" ref="A23" si="3">A21+1</f>
        <v>6</v>
      </c>
      <c r="B23" s="130" t="s">
        <v>62</v>
      </c>
      <c r="C23" s="53" t="s">
        <v>208</v>
      </c>
      <c r="D23" s="41" t="s">
        <v>36</v>
      </c>
      <c r="E23" s="27" t="s">
        <v>33</v>
      </c>
      <c r="F23" s="4">
        <v>1960985</v>
      </c>
      <c r="G23" s="4">
        <v>2149121</v>
      </c>
      <c r="H23" s="4">
        <v>2149121</v>
      </c>
      <c r="I23" s="4">
        <v>2149121</v>
      </c>
      <c r="J23" s="4">
        <v>2149121</v>
      </c>
    </row>
    <row r="24" spans="1:10" s="19" customFormat="1" ht="69.599999999999994" customHeight="1" x14ac:dyDescent="0.25">
      <c r="A24" s="126"/>
      <c r="B24" s="130"/>
      <c r="C24" s="51" t="s">
        <v>85</v>
      </c>
      <c r="D24" s="17" t="s">
        <v>7</v>
      </c>
      <c r="E24" s="27" t="s">
        <v>27</v>
      </c>
      <c r="F24" s="20">
        <v>96458.8</v>
      </c>
      <c r="G24" s="20">
        <v>108637.2</v>
      </c>
      <c r="H24" s="20">
        <v>115824.79981</v>
      </c>
      <c r="I24" s="20">
        <v>116509.5</v>
      </c>
      <c r="J24" s="20">
        <v>116509.53170000001</v>
      </c>
    </row>
    <row r="25" spans="1:10" s="19" customFormat="1" ht="51.75" customHeight="1" x14ac:dyDescent="0.25">
      <c r="A25" s="125">
        <f t="shared" ref="A25" si="4">A23+1</f>
        <v>7</v>
      </c>
      <c r="B25" s="130" t="s">
        <v>63</v>
      </c>
      <c r="C25" s="53" t="s">
        <v>209</v>
      </c>
      <c r="D25" s="41" t="s">
        <v>34</v>
      </c>
      <c r="E25" s="27" t="s">
        <v>33</v>
      </c>
      <c r="F25" s="4">
        <v>45933</v>
      </c>
      <c r="G25" s="4">
        <v>63082</v>
      </c>
      <c r="H25" s="4">
        <v>63082</v>
      </c>
      <c r="I25" s="4">
        <v>63082</v>
      </c>
      <c r="J25" s="4">
        <v>63082</v>
      </c>
    </row>
    <row r="26" spans="1:10" s="19" customFormat="1" ht="74.25" customHeight="1" x14ac:dyDescent="0.25">
      <c r="A26" s="126"/>
      <c r="B26" s="130"/>
      <c r="C26" s="51" t="s">
        <v>85</v>
      </c>
      <c r="D26" s="17" t="s">
        <v>7</v>
      </c>
      <c r="E26" s="27" t="s">
        <v>27</v>
      </c>
      <c r="F26" s="20">
        <v>219.8</v>
      </c>
      <c r="G26" s="20">
        <v>321.7</v>
      </c>
      <c r="H26" s="20">
        <v>330.7724</v>
      </c>
      <c r="I26" s="20">
        <v>332.73271999999997</v>
      </c>
      <c r="J26" s="20">
        <v>332.73271999999997</v>
      </c>
    </row>
    <row r="27" spans="1:10" s="19" customFormat="1" ht="45" customHeight="1" x14ac:dyDescent="0.25">
      <c r="A27" s="125">
        <f t="shared" ref="A27" si="5">A25+1</f>
        <v>8</v>
      </c>
      <c r="B27" s="130" t="s">
        <v>64</v>
      </c>
      <c r="C27" s="53" t="s">
        <v>210</v>
      </c>
      <c r="D27" s="41" t="s">
        <v>37</v>
      </c>
      <c r="E27" s="27" t="s">
        <v>26</v>
      </c>
      <c r="F27" s="4">
        <v>3550270</v>
      </c>
      <c r="G27" s="4">
        <v>3385556</v>
      </c>
      <c r="H27" s="4">
        <v>3385556</v>
      </c>
      <c r="I27" s="4">
        <v>3385556</v>
      </c>
      <c r="J27" s="4">
        <v>3385556</v>
      </c>
    </row>
    <row r="28" spans="1:10" s="19" customFormat="1" ht="82.9" customHeight="1" x14ac:dyDescent="0.25">
      <c r="A28" s="126"/>
      <c r="B28" s="130"/>
      <c r="C28" s="51" t="s">
        <v>84</v>
      </c>
      <c r="D28" s="17" t="s">
        <v>7</v>
      </c>
      <c r="E28" s="27" t="s">
        <v>27</v>
      </c>
      <c r="F28" s="20">
        <v>123927.7</v>
      </c>
      <c r="G28" s="20">
        <v>123920.8</v>
      </c>
      <c r="H28" s="20">
        <v>129484.37265999999</v>
      </c>
      <c r="I28" s="20">
        <v>130250</v>
      </c>
      <c r="J28" s="20">
        <v>130249.85708</v>
      </c>
    </row>
    <row r="29" spans="1:10" s="19" customFormat="1" ht="30.75" customHeight="1" x14ac:dyDescent="0.25">
      <c r="A29" s="125">
        <f t="shared" ref="A29" si="6">A27+1</f>
        <v>9</v>
      </c>
      <c r="B29" s="130" t="s">
        <v>65</v>
      </c>
      <c r="C29" s="53" t="s">
        <v>211</v>
      </c>
      <c r="D29" s="41" t="s">
        <v>38</v>
      </c>
      <c r="E29" s="27" t="s">
        <v>33</v>
      </c>
      <c r="F29" s="4">
        <v>51383</v>
      </c>
      <c r="G29" s="4">
        <v>58665</v>
      </c>
      <c r="H29" s="4">
        <v>58665</v>
      </c>
      <c r="I29" s="4">
        <v>58665</v>
      </c>
      <c r="J29" s="4">
        <v>58665</v>
      </c>
    </row>
    <row r="30" spans="1:10" s="19" customFormat="1" ht="85.15" customHeight="1" x14ac:dyDescent="0.25">
      <c r="A30" s="126"/>
      <c r="B30" s="130"/>
      <c r="C30" s="51" t="s">
        <v>84</v>
      </c>
      <c r="D30" s="17" t="s">
        <v>7</v>
      </c>
      <c r="E30" s="27" t="s">
        <v>27</v>
      </c>
      <c r="F30" s="20">
        <v>348.3</v>
      </c>
      <c r="G30" s="20">
        <v>423.7</v>
      </c>
      <c r="H30" s="20">
        <v>435.68608</v>
      </c>
      <c r="I30" s="20">
        <v>438.3</v>
      </c>
      <c r="J30" s="20">
        <v>438.26177000000001</v>
      </c>
    </row>
    <row r="31" spans="1:10" s="19" customFormat="1" ht="45.75" customHeight="1" x14ac:dyDescent="0.25">
      <c r="A31" s="125">
        <f t="shared" ref="A31" si="7">A29+1</f>
        <v>10</v>
      </c>
      <c r="B31" s="130" t="s">
        <v>66</v>
      </c>
      <c r="C31" s="53" t="s">
        <v>212</v>
      </c>
      <c r="D31" s="41" t="s">
        <v>39</v>
      </c>
      <c r="E31" s="27" t="s">
        <v>26</v>
      </c>
      <c r="F31" s="4">
        <v>128376</v>
      </c>
      <c r="G31" s="4">
        <v>130005</v>
      </c>
      <c r="H31" s="4">
        <v>130005</v>
      </c>
      <c r="I31" s="4">
        <v>130005</v>
      </c>
      <c r="J31" s="4">
        <v>130005</v>
      </c>
    </row>
    <row r="32" spans="1:10" s="19" customFormat="1" ht="71.45" customHeight="1" x14ac:dyDescent="0.25">
      <c r="A32" s="126"/>
      <c r="B32" s="130"/>
      <c r="C32" s="51" t="s">
        <v>84</v>
      </c>
      <c r="D32" s="17" t="s">
        <v>7</v>
      </c>
      <c r="E32" s="27" t="s">
        <v>27</v>
      </c>
      <c r="F32" s="20">
        <v>1949.2</v>
      </c>
      <c r="G32" s="20">
        <v>2103.1999999999998</v>
      </c>
      <c r="H32" s="20">
        <v>2162.7207100000001</v>
      </c>
      <c r="I32" s="20">
        <v>2175.5</v>
      </c>
      <c r="J32" s="20">
        <v>2175.5062599999997</v>
      </c>
    </row>
    <row r="33" spans="1:10" s="19" customFormat="1" ht="33" customHeight="1" x14ac:dyDescent="0.25">
      <c r="A33" s="125">
        <f t="shared" ref="A33" si="8">A31+1</f>
        <v>11</v>
      </c>
      <c r="B33" s="130" t="s">
        <v>67</v>
      </c>
      <c r="C33" s="53" t="s">
        <v>213</v>
      </c>
      <c r="D33" s="41" t="s">
        <v>39</v>
      </c>
      <c r="E33" s="27" t="s">
        <v>26</v>
      </c>
      <c r="F33" s="4">
        <v>3919453</v>
      </c>
      <c r="G33" s="4">
        <v>4429212</v>
      </c>
      <c r="H33" s="4">
        <v>4429212</v>
      </c>
      <c r="I33" s="4">
        <v>4429212</v>
      </c>
      <c r="J33" s="4">
        <v>4429212</v>
      </c>
    </row>
    <row r="34" spans="1:10" s="19" customFormat="1" ht="76.5" customHeight="1" x14ac:dyDescent="0.25">
      <c r="A34" s="126"/>
      <c r="B34" s="130"/>
      <c r="C34" s="51" t="s">
        <v>84</v>
      </c>
      <c r="D34" s="17" t="s">
        <v>7</v>
      </c>
      <c r="E34" s="27" t="s">
        <v>27</v>
      </c>
      <c r="F34" s="20">
        <v>104859.8</v>
      </c>
      <c r="G34" s="20">
        <v>113055.2</v>
      </c>
      <c r="H34" s="20">
        <v>128594.26622999999</v>
      </c>
      <c r="I34" s="20">
        <v>129297.7</v>
      </c>
      <c r="J34" s="20">
        <v>129354.48852</v>
      </c>
    </row>
    <row r="35" spans="1:10" s="19" customFormat="1" ht="48" customHeight="1" x14ac:dyDescent="0.25">
      <c r="A35" s="125">
        <f t="shared" ref="A35" si="9">A33+1</f>
        <v>12</v>
      </c>
      <c r="B35" s="130" t="s">
        <v>68</v>
      </c>
      <c r="C35" s="53" t="s">
        <v>214</v>
      </c>
      <c r="D35" s="41" t="s">
        <v>34</v>
      </c>
      <c r="E35" s="27" t="s">
        <v>33</v>
      </c>
      <c r="F35" s="4">
        <v>2387</v>
      </c>
      <c r="G35" s="4">
        <v>2350</v>
      </c>
      <c r="H35" s="4">
        <v>2350</v>
      </c>
      <c r="I35" s="4">
        <v>2350</v>
      </c>
      <c r="J35" s="4">
        <v>2350</v>
      </c>
    </row>
    <row r="36" spans="1:10" s="19" customFormat="1" ht="99" customHeight="1" x14ac:dyDescent="0.25">
      <c r="A36" s="126"/>
      <c r="B36" s="130"/>
      <c r="C36" s="51" t="s">
        <v>84</v>
      </c>
      <c r="D36" s="17" t="s">
        <v>7</v>
      </c>
      <c r="E36" s="27" t="s">
        <v>27</v>
      </c>
      <c r="F36" s="20">
        <v>21.462289999999999</v>
      </c>
      <c r="G36" s="20">
        <v>22513.599999999999</v>
      </c>
      <c r="H36" s="20">
        <v>23.150739999999999</v>
      </c>
      <c r="I36" s="20">
        <v>23.3</v>
      </c>
      <c r="J36" s="20">
        <v>23287.599999999999</v>
      </c>
    </row>
    <row r="37" spans="1:10" s="19" customFormat="1" ht="51.75" customHeight="1" x14ac:dyDescent="0.25">
      <c r="A37" s="125">
        <f t="shared" ref="A37" si="10">A35+1</f>
        <v>13</v>
      </c>
      <c r="B37" s="130" t="s">
        <v>69</v>
      </c>
      <c r="C37" s="53" t="s">
        <v>215</v>
      </c>
      <c r="D37" s="41" t="s">
        <v>39</v>
      </c>
      <c r="E37" s="27" t="s">
        <v>26</v>
      </c>
      <c r="F37" s="4">
        <v>27556</v>
      </c>
      <c r="G37" s="4">
        <v>25177</v>
      </c>
      <c r="H37" s="4">
        <v>25177</v>
      </c>
      <c r="I37" s="4">
        <v>25177</v>
      </c>
      <c r="J37" s="4">
        <v>25177</v>
      </c>
    </row>
    <row r="38" spans="1:10" s="19" customFormat="1" ht="79.900000000000006" customHeight="1" x14ac:dyDescent="0.25">
      <c r="A38" s="126"/>
      <c r="B38" s="130"/>
      <c r="C38" s="51" t="s">
        <v>84</v>
      </c>
      <c r="D38" s="17" t="s">
        <v>7</v>
      </c>
      <c r="E38" s="27" t="s">
        <v>27</v>
      </c>
      <c r="F38" s="20">
        <v>774.1</v>
      </c>
      <c r="G38" s="20">
        <v>753.6</v>
      </c>
      <c r="H38" s="20">
        <v>774.96348</v>
      </c>
      <c r="I38" s="20">
        <v>779.5</v>
      </c>
      <c r="J38" s="20">
        <v>779.54489999999998</v>
      </c>
    </row>
    <row r="39" spans="1:10" s="19" customFormat="1" ht="54" customHeight="1" x14ac:dyDescent="0.25">
      <c r="A39" s="125">
        <f t="shared" ref="A39" si="11">A37+1</f>
        <v>14</v>
      </c>
      <c r="B39" s="130" t="s">
        <v>70</v>
      </c>
      <c r="C39" s="53" t="s">
        <v>216</v>
      </c>
      <c r="D39" s="41" t="s">
        <v>34</v>
      </c>
      <c r="E39" s="27" t="s">
        <v>33</v>
      </c>
      <c r="F39" s="4">
        <v>92536</v>
      </c>
      <c r="G39" s="4">
        <v>98047</v>
      </c>
      <c r="H39" s="4">
        <v>98047</v>
      </c>
      <c r="I39" s="4">
        <v>98047</v>
      </c>
      <c r="J39" s="4">
        <v>98047</v>
      </c>
    </row>
    <row r="40" spans="1:10" s="19" customFormat="1" ht="73.900000000000006" customHeight="1" x14ac:dyDescent="0.25">
      <c r="A40" s="126"/>
      <c r="B40" s="130"/>
      <c r="C40" s="51" t="s">
        <v>84</v>
      </c>
      <c r="D40" s="17" t="s">
        <v>7</v>
      </c>
      <c r="E40" s="27" t="s">
        <v>27</v>
      </c>
      <c r="F40" s="20">
        <v>582.70000000000005</v>
      </c>
      <c r="G40" s="20">
        <v>657.9</v>
      </c>
      <c r="H40" s="20">
        <v>676.54614000000004</v>
      </c>
      <c r="I40" s="20">
        <v>679.5</v>
      </c>
      <c r="J40" s="20">
        <v>680.54572999999993</v>
      </c>
    </row>
    <row r="41" spans="1:10" s="19" customFormat="1" ht="33.6" customHeight="1" x14ac:dyDescent="0.25">
      <c r="A41" s="125">
        <f t="shared" ref="A41" si="12">A39+1</f>
        <v>15</v>
      </c>
      <c r="B41" s="130" t="s">
        <v>72</v>
      </c>
      <c r="C41" s="53" t="s">
        <v>217</v>
      </c>
      <c r="D41" s="41" t="s">
        <v>40</v>
      </c>
      <c r="E41" s="27" t="s">
        <v>33</v>
      </c>
      <c r="F41" s="4">
        <v>706</v>
      </c>
      <c r="G41" s="4">
        <v>727</v>
      </c>
      <c r="H41" s="4">
        <v>727</v>
      </c>
      <c r="I41" s="4">
        <v>727</v>
      </c>
      <c r="J41" s="4">
        <v>727</v>
      </c>
    </row>
    <row r="42" spans="1:10" s="19" customFormat="1" ht="63.6" customHeight="1" x14ac:dyDescent="0.25">
      <c r="A42" s="126"/>
      <c r="B42" s="130"/>
      <c r="C42" s="51" t="s">
        <v>71</v>
      </c>
      <c r="D42" s="17" t="s">
        <v>7</v>
      </c>
      <c r="E42" s="27" t="s">
        <v>27</v>
      </c>
      <c r="F42" s="20">
        <v>11.6</v>
      </c>
      <c r="G42" s="20">
        <v>12.8</v>
      </c>
      <c r="H42" s="20">
        <v>13.130319999999999</v>
      </c>
      <c r="I42" s="20">
        <v>13.2</v>
      </c>
      <c r="J42" s="20">
        <v>13.20795</v>
      </c>
    </row>
    <row r="43" spans="1:10" s="19" customFormat="1" ht="31.9" customHeight="1" x14ac:dyDescent="0.25">
      <c r="A43" s="125">
        <f t="shared" ref="A43" si="13">A41+1</f>
        <v>16</v>
      </c>
      <c r="B43" s="130" t="s">
        <v>73</v>
      </c>
      <c r="C43" s="53" t="s">
        <v>218</v>
      </c>
      <c r="D43" s="41" t="s">
        <v>41</v>
      </c>
      <c r="E43" s="27" t="s">
        <v>42</v>
      </c>
      <c r="F43" s="4">
        <v>419805</v>
      </c>
      <c r="G43" s="4">
        <v>457801</v>
      </c>
      <c r="H43" s="4">
        <v>457801</v>
      </c>
      <c r="I43" s="4">
        <v>457801</v>
      </c>
      <c r="J43" s="4">
        <v>457801</v>
      </c>
    </row>
    <row r="44" spans="1:10" s="19" customFormat="1" ht="63" x14ac:dyDescent="0.25">
      <c r="A44" s="126"/>
      <c r="B44" s="130"/>
      <c r="C44" s="51" t="s">
        <v>71</v>
      </c>
      <c r="D44" s="17" t="s">
        <v>7</v>
      </c>
      <c r="E44" s="27" t="s">
        <v>27</v>
      </c>
      <c r="F44" s="20">
        <v>8875.1</v>
      </c>
      <c r="G44" s="20">
        <v>9344</v>
      </c>
      <c r="H44" s="20">
        <v>9607.4</v>
      </c>
      <c r="I44" s="20">
        <v>9664.2000000000007</v>
      </c>
      <c r="J44" s="20">
        <v>9665.2106000000003</v>
      </c>
    </row>
    <row r="45" spans="1:10" s="19" customFormat="1" ht="46.5" customHeight="1" x14ac:dyDescent="0.25">
      <c r="A45" s="125">
        <f t="shared" ref="A45" si="14">A43+1</f>
        <v>17</v>
      </c>
      <c r="B45" s="130" t="s">
        <v>74</v>
      </c>
      <c r="C45" s="53" t="s">
        <v>220</v>
      </c>
      <c r="D45" s="41" t="s">
        <v>34</v>
      </c>
      <c r="E45" s="27" t="s">
        <v>33</v>
      </c>
      <c r="F45" s="4">
        <v>473</v>
      </c>
      <c r="G45" s="4">
        <v>580</v>
      </c>
      <c r="H45" s="4">
        <v>580</v>
      </c>
      <c r="I45" s="4">
        <v>580</v>
      </c>
      <c r="J45" s="4">
        <v>580</v>
      </c>
    </row>
    <row r="46" spans="1:10" s="19" customFormat="1" ht="79.900000000000006" customHeight="1" x14ac:dyDescent="0.25">
      <c r="A46" s="126"/>
      <c r="B46" s="130"/>
      <c r="C46" s="51" t="s">
        <v>84</v>
      </c>
      <c r="D46" s="17" t="s">
        <v>7</v>
      </c>
      <c r="E46" s="27" t="s">
        <v>27</v>
      </c>
      <c r="F46" s="20">
        <v>9.9</v>
      </c>
      <c r="G46" s="20">
        <v>13.02693</v>
      </c>
      <c r="H46" s="20">
        <v>13.39559</v>
      </c>
      <c r="I46" s="20">
        <v>13.5</v>
      </c>
      <c r="J46" s="20">
        <v>13.474780000000001</v>
      </c>
    </row>
    <row r="47" spans="1:10" s="19" customFormat="1" ht="49.5" customHeight="1" x14ac:dyDescent="0.25">
      <c r="A47" s="125">
        <f t="shared" ref="A47" si="15">A45+1</f>
        <v>18</v>
      </c>
      <c r="B47" s="130" t="s">
        <v>75</v>
      </c>
      <c r="C47" s="51" t="s">
        <v>219</v>
      </c>
      <c r="D47" s="41" t="s">
        <v>43</v>
      </c>
      <c r="E47" s="27" t="s">
        <v>33</v>
      </c>
      <c r="F47" s="4">
        <v>321</v>
      </c>
      <c r="G47" s="4">
        <v>416</v>
      </c>
      <c r="H47" s="4">
        <v>416</v>
      </c>
      <c r="I47" s="4">
        <v>416</v>
      </c>
      <c r="J47" s="4">
        <v>416</v>
      </c>
    </row>
    <row r="48" spans="1:10" s="19" customFormat="1" ht="104.25" customHeight="1" x14ac:dyDescent="0.25">
      <c r="A48" s="126"/>
      <c r="B48" s="130"/>
      <c r="C48" s="51" t="s">
        <v>84</v>
      </c>
      <c r="D48" s="17" t="s">
        <v>7</v>
      </c>
      <c r="E48" s="27" t="s">
        <v>27</v>
      </c>
      <c r="F48" s="20">
        <v>335.4</v>
      </c>
      <c r="G48" s="20">
        <v>463.2</v>
      </c>
      <c r="H48" s="20">
        <v>476.28753</v>
      </c>
      <c r="I48" s="20">
        <v>479.1</v>
      </c>
      <c r="J48" s="20">
        <v>479.10323999999997</v>
      </c>
    </row>
    <row r="49" spans="1:10" s="19" customFormat="1" ht="47.45" customHeight="1" x14ac:dyDescent="0.25">
      <c r="A49" s="125">
        <f t="shared" ref="A49" si="16">A47+1</f>
        <v>19</v>
      </c>
      <c r="B49" s="130" t="s">
        <v>76</v>
      </c>
      <c r="C49" s="53" t="s">
        <v>221</v>
      </c>
      <c r="D49" s="41" t="s">
        <v>34</v>
      </c>
      <c r="E49" s="27" t="s">
        <v>33</v>
      </c>
      <c r="F49" s="4">
        <v>398179</v>
      </c>
      <c r="G49" s="4">
        <v>402475</v>
      </c>
      <c r="H49" s="4">
        <v>402475</v>
      </c>
      <c r="I49" s="4">
        <v>402475</v>
      </c>
      <c r="J49" s="4">
        <v>402475</v>
      </c>
    </row>
    <row r="50" spans="1:10" s="19" customFormat="1" ht="63" x14ac:dyDescent="0.25">
      <c r="A50" s="126"/>
      <c r="B50" s="130"/>
      <c r="C50" s="51" t="s">
        <v>71</v>
      </c>
      <c r="D50" s="17" t="s">
        <v>7</v>
      </c>
      <c r="E50" s="27" t="s">
        <v>27</v>
      </c>
      <c r="F50" s="20">
        <v>2780.2</v>
      </c>
      <c r="G50" s="20">
        <v>2894.2</v>
      </c>
      <c r="H50" s="20">
        <v>3078.9792499999999</v>
      </c>
      <c r="I50" s="20">
        <v>3097.1</v>
      </c>
      <c r="J50" s="20">
        <v>3097.1815299999998</v>
      </c>
    </row>
    <row r="51" spans="1:10" s="19" customFormat="1" ht="30.6" customHeight="1" x14ac:dyDescent="0.25">
      <c r="A51" s="125">
        <f t="shared" ref="A51" si="17">A49+1</f>
        <v>20</v>
      </c>
      <c r="B51" s="130" t="s">
        <v>44</v>
      </c>
      <c r="C51" s="53" t="s">
        <v>222</v>
      </c>
      <c r="D51" s="41" t="s">
        <v>45</v>
      </c>
      <c r="E51" s="27" t="s">
        <v>33</v>
      </c>
      <c r="F51" s="4">
        <v>406688</v>
      </c>
      <c r="G51" s="4">
        <v>480130</v>
      </c>
      <c r="H51" s="4">
        <v>480130</v>
      </c>
      <c r="I51" s="4">
        <v>480130</v>
      </c>
      <c r="J51" s="4">
        <v>480130</v>
      </c>
    </row>
    <row r="52" spans="1:10" s="19" customFormat="1" ht="63" x14ac:dyDescent="0.25">
      <c r="A52" s="126"/>
      <c r="B52" s="130"/>
      <c r="C52" s="51" t="s">
        <v>71</v>
      </c>
      <c r="D52" s="17" t="s">
        <v>7</v>
      </c>
      <c r="E52" s="27" t="s">
        <v>27</v>
      </c>
      <c r="F52" s="20">
        <v>22076.9</v>
      </c>
      <c r="G52" s="20">
        <v>23771</v>
      </c>
      <c r="H52" s="20">
        <v>28556.883880000001</v>
      </c>
      <c r="I52" s="20">
        <v>28725.7</v>
      </c>
      <c r="J52" s="20">
        <v>28725.706180000001</v>
      </c>
    </row>
    <row r="53" spans="1:10" s="19" customFormat="1" ht="49.9" customHeight="1" x14ac:dyDescent="0.25">
      <c r="A53" s="125">
        <f t="shared" ref="A53" si="18">A51+1</f>
        <v>21</v>
      </c>
      <c r="B53" s="130" t="s">
        <v>46</v>
      </c>
      <c r="C53" s="53" t="s">
        <v>223</v>
      </c>
      <c r="D53" s="41" t="s">
        <v>36</v>
      </c>
      <c r="E53" s="27" t="s">
        <v>33</v>
      </c>
      <c r="F53" s="4">
        <v>304124</v>
      </c>
      <c r="G53" s="4">
        <v>324132</v>
      </c>
      <c r="H53" s="4">
        <v>324132</v>
      </c>
      <c r="I53" s="4">
        <v>324132</v>
      </c>
      <c r="J53" s="4">
        <v>324132</v>
      </c>
    </row>
    <row r="54" spans="1:10" s="19" customFormat="1" ht="63" x14ac:dyDescent="0.25">
      <c r="A54" s="126"/>
      <c r="B54" s="130"/>
      <c r="C54" s="51" t="s">
        <v>84</v>
      </c>
      <c r="D54" s="17" t="s">
        <v>7</v>
      </c>
      <c r="E54" s="27" t="s">
        <v>27</v>
      </c>
      <c r="F54" s="20">
        <v>8402.7999999999993</v>
      </c>
      <c r="G54" s="20">
        <v>9542.2000000000007</v>
      </c>
      <c r="H54" s="20">
        <v>9812.2409700000007</v>
      </c>
      <c r="I54" s="20">
        <v>9870.2000000000007</v>
      </c>
      <c r="J54" s="20">
        <v>9870.248880000001</v>
      </c>
    </row>
    <row r="55" spans="1:10" s="19" customFormat="1" ht="32.450000000000003" customHeight="1" x14ac:dyDescent="0.25">
      <c r="A55" s="125">
        <f t="shared" ref="A55" si="19">A53+1</f>
        <v>22</v>
      </c>
      <c r="B55" s="130" t="s">
        <v>77</v>
      </c>
      <c r="C55" s="53" t="s">
        <v>224</v>
      </c>
      <c r="D55" s="41" t="s">
        <v>47</v>
      </c>
      <c r="E55" s="27" t="s">
        <v>33</v>
      </c>
      <c r="F55" s="4">
        <v>115281</v>
      </c>
      <c r="G55" s="4">
        <v>114531</v>
      </c>
      <c r="H55" s="4">
        <v>114531</v>
      </c>
      <c r="I55" s="4">
        <v>114531</v>
      </c>
      <c r="J55" s="4">
        <v>114531</v>
      </c>
    </row>
    <row r="56" spans="1:10" s="19" customFormat="1" ht="63" x14ac:dyDescent="0.25">
      <c r="A56" s="126"/>
      <c r="B56" s="130"/>
      <c r="C56" s="51" t="s">
        <v>84</v>
      </c>
      <c r="D56" s="17" t="s">
        <v>7</v>
      </c>
      <c r="E56" s="27" t="s">
        <v>27</v>
      </c>
      <c r="F56" s="20">
        <v>796.5</v>
      </c>
      <c r="G56" s="20">
        <v>843.14943999999991</v>
      </c>
      <c r="H56" s="20">
        <v>867.01057000000003</v>
      </c>
      <c r="I56" s="20">
        <v>872.1</v>
      </c>
      <c r="J56" s="20">
        <v>872.13616000000002</v>
      </c>
    </row>
    <row r="57" spans="1:10" s="19" customFormat="1" ht="30.6" customHeight="1" x14ac:dyDescent="0.25">
      <c r="A57" s="125">
        <f t="shared" ref="A57" si="20">A55+1</f>
        <v>23</v>
      </c>
      <c r="B57" s="130" t="s">
        <v>79</v>
      </c>
      <c r="C57" s="53" t="s">
        <v>225</v>
      </c>
      <c r="D57" s="41" t="s">
        <v>48</v>
      </c>
      <c r="E57" s="27" t="s">
        <v>26</v>
      </c>
      <c r="F57" s="4">
        <v>255923</v>
      </c>
      <c r="G57" s="4">
        <v>267532</v>
      </c>
      <c r="H57" s="4">
        <v>267532</v>
      </c>
      <c r="I57" s="4">
        <v>267532</v>
      </c>
      <c r="J57" s="4">
        <v>267532</v>
      </c>
    </row>
    <row r="58" spans="1:10" s="19" customFormat="1" ht="63" x14ac:dyDescent="0.25">
      <c r="A58" s="126"/>
      <c r="B58" s="130"/>
      <c r="C58" s="51" t="s">
        <v>85</v>
      </c>
      <c r="D58" s="17" t="s">
        <v>7</v>
      </c>
      <c r="E58" s="27" t="s">
        <v>27</v>
      </c>
      <c r="F58" s="20">
        <v>8516.5</v>
      </c>
      <c r="G58" s="20">
        <v>9486</v>
      </c>
      <c r="H58" s="20">
        <v>9754.4</v>
      </c>
      <c r="I58" s="20">
        <v>9812.1</v>
      </c>
      <c r="J58" s="20">
        <v>9812.0719000000008</v>
      </c>
    </row>
    <row r="59" spans="1:10" s="19" customFormat="1" ht="33.6" customHeight="1" x14ac:dyDescent="0.25">
      <c r="A59" s="125">
        <f t="shared" ref="A59" si="21">A57+1</f>
        <v>24</v>
      </c>
      <c r="B59" s="130" t="s">
        <v>78</v>
      </c>
      <c r="C59" s="53" t="s">
        <v>226</v>
      </c>
      <c r="D59" s="41" t="s">
        <v>43</v>
      </c>
      <c r="E59" s="27" t="s">
        <v>33</v>
      </c>
      <c r="F59" s="4">
        <v>1646</v>
      </c>
      <c r="G59" s="4">
        <v>1678</v>
      </c>
      <c r="H59" s="4">
        <v>1678</v>
      </c>
      <c r="I59" s="4">
        <v>1678</v>
      </c>
      <c r="J59" s="4">
        <v>1678</v>
      </c>
    </row>
    <row r="60" spans="1:10" s="19" customFormat="1" ht="64.900000000000006" customHeight="1" x14ac:dyDescent="0.25">
      <c r="A60" s="126"/>
      <c r="B60" s="130"/>
      <c r="C60" s="51" t="s">
        <v>84</v>
      </c>
      <c r="D60" s="17" t="s">
        <v>7</v>
      </c>
      <c r="E60" s="27" t="s">
        <v>27</v>
      </c>
      <c r="F60" s="20">
        <v>16.7</v>
      </c>
      <c r="G60" s="20">
        <v>18.137900000000002</v>
      </c>
      <c r="H60" s="20">
        <v>18.651199999999999</v>
      </c>
      <c r="I60" s="20">
        <v>18.7</v>
      </c>
      <c r="J60" s="20">
        <v>18.761470000000003</v>
      </c>
    </row>
    <row r="61" spans="1:10" s="19" customFormat="1" ht="47.45" customHeight="1" x14ac:dyDescent="0.25">
      <c r="A61" s="125">
        <f t="shared" ref="A61" si="22">A59+1</f>
        <v>25</v>
      </c>
      <c r="B61" s="130" t="s">
        <v>80</v>
      </c>
      <c r="C61" s="53" t="s">
        <v>227</v>
      </c>
      <c r="D61" s="41" t="s">
        <v>49</v>
      </c>
      <c r="E61" s="27" t="s">
        <v>33</v>
      </c>
      <c r="F61" s="4">
        <v>66</v>
      </c>
      <c r="G61" s="4">
        <v>92</v>
      </c>
      <c r="H61" s="4">
        <v>92</v>
      </c>
      <c r="I61" s="4">
        <v>92</v>
      </c>
      <c r="J61" s="4">
        <v>92</v>
      </c>
    </row>
    <row r="62" spans="1:10" s="19" customFormat="1" ht="63" x14ac:dyDescent="0.25">
      <c r="A62" s="126"/>
      <c r="B62" s="130"/>
      <c r="C62" s="51" t="s">
        <v>84</v>
      </c>
      <c r="D62" s="17" t="s">
        <v>7</v>
      </c>
      <c r="E62" s="27" t="s">
        <v>27</v>
      </c>
      <c r="F62" s="20">
        <v>11.6</v>
      </c>
      <c r="G62" s="20">
        <v>17.245519999999999</v>
      </c>
      <c r="H62" s="20">
        <v>17.73357</v>
      </c>
      <c r="I62" s="20">
        <v>17.8</v>
      </c>
      <c r="J62" s="20">
        <v>17.83841</v>
      </c>
    </row>
    <row r="63" spans="1:10" s="19" customFormat="1" ht="31.9" customHeight="1" x14ac:dyDescent="0.25">
      <c r="A63" s="125">
        <f t="shared" ref="A63" si="23">A61+1</f>
        <v>26</v>
      </c>
      <c r="B63" s="130" t="s">
        <v>81</v>
      </c>
      <c r="C63" s="53" t="s">
        <v>228</v>
      </c>
      <c r="D63" s="41" t="s">
        <v>49</v>
      </c>
      <c r="E63" s="27" t="s">
        <v>33</v>
      </c>
      <c r="F63" s="4">
        <v>1646</v>
      </c>
      <c r="G63" s="4">
        <v>1678</v>
      </c>
      <c r="H63" s="4">
        <v>1678</v>
      </c>
      <c r="I63" s="4">
        <v>1678</v>
      </c>
      <c r="J63" s="4">
        <v>1678</v>
      </c>
    </row>
    <row r="64" spans="1:10" s="19" customFormat="1" ht="63" x14ac:dyDescent="0.25">
      <c r="A64" s="126"/>
      <c r="B64" s="130"/>
      <c r="C64" s="51" t="s">
        <v>84</v>
      </c>
      <c r="D64" s="17" t="s">
        <v>7</v>
      </c>
      <c r="E64" s="27" t="s">
        <v>27</v>
      </c>
      <c r="F64" s="20">
        <v>2149.6999999999998</v>
      </c>
      <c r="G64" s="20">
        <v>2311.0612599999999</v>
      </c>
      <c r="H64" s="20">
        <v>2636.3684800000001</v>
      </c>
      <c r="I64" s="20">
        <v>2372</v>
      </c>
      <c r="J64" s="20">
        <v>2372.9070099999999</v>
      </c>
    </row>
    <row r="65" spans="1:10" s="19" customFormat="1" ht="34.15" customHeight="1" x14ac:dyDescent="0.25">
      <c r="A65" s="125">
        <f t="shared" ref="A65" si="24">A63+1</f>
        <v>27</v>
      </c>
      <c r="B65" s="127" t="s">
        <v>90</v>
      </c>
      <c r="C65" s="53" t="s">
        <v>229</v>
      </c>
      <c r="D65" s="40" t="s">
        <v>50</v>
      </c>
      <c r="E65" s="27" t="s">
        <v>50</v>
      </c>
      <c r="F65" s="4">
        <v>2760</v>
      </c>
      <c r="G65" s="4">
        <v>2800</v>
      </c>
      <c r="H65" s="4">
        <v>2800</v>
      </c>
      <c r="I65" s="4">
        <v>2800</v>
      </c>
      <c r="J65" s="4">
        <v>2800</v>
      </c>
    </row>
    <row r="66" spans="1:10" s="19" customFormat="1" ht="63" x14ac:dyDescent="0.25">
      <c r="A66" s="126"/>
      <c r="B66" s="127"/>
      <c r="C66" s="51" t="s">
        <v>86</v>
      </c>
      <c r="D66" s="17" t="s">
        <v>7</v>
      </c>
      <c r="E66" s="27" t="s">
        <v>27</v>
      </c>
      <c r="F66" s="20">
        <v>133.9</v>
      </c>
      <c r="G66" s="20">
        <v>144.4</v>
      </c>
      <c r="H66" s="20">
        <v>145.5</v>
      </c>
      <c r="I66" s="20">
        <v>148.6</v>
      </c>
      <c r="J66" s="20">
        <v>148.6</v>
      </c>
    </row>
    <row r="67" spans="1:10" s="48" customFormat="1" ht="47.25" x14ac:dyDescent="0.25">
      <c r="A67" s="123">
        <v>28</v>
      </c>
      <c r="B67" s="128" t="s">
        <v>102</v>
      </c>
      <c r="C67" s="39" t="s">
        <v>437</v>
      </c>
      <c r="D67" s="38" t="s">
        <v>103</v>
      </c>
      <c r="E67" s="39" t="s">
        <v>26</v>
      </c>
      <c r="F67" s="21">
        <v>65227</v>
      </c>
      <c r="G67" s="21">
        <v>0</v>
      </c>
      <c r="H67" s="21">
        <v>0</v>
      </c>
      <c r="I67" s="21">
        <v>0</v>
      </c>
      <c r="J67" s="21">
        <v>0</v>
      </c>
    </row>
    <row r="68" spans="1:10" s="48" customFormat="1" ht="78.75" x14ac:dyDescent="0.25">
      <c r="A68" s="123"/>
      <c r="B68" s="128"/>
      <c r="C68" s="22">
        <v>8.4204051860470596E+19</v>
      </c>
      <c r="D68" s="38" t="s">
        <v>99</v>
      </c>
      <c r="E68" s="39" t="s">
        <v>100</v>
      </c>
      <c r="F68" s="5">
        <v>2071.306</v>
      </c>
      <c r="G68" s="20">
        <v>0</v>
      </c>
      <c r="H68" s="20">
        <v>0</v>
      </c>
      <c r="I68" s="21">
        <v>0</v>
      </c>
      <c r="J68" s="21">
        <v>0</v>
      </c>
    </row>
    <row r="69" spans="1:10" s="48" customFormat="1" x14ac:dyDescent="0.25">
      <c r="A69" s="123" t="s">
        <v>265</v>
      </c>
      <c r="B69" s="123"/>
      <c r="C69" s="123"/>
      <c r="D69" s="123"/>
      <c r="E69" s="123"/>
      <c r="F69" s="5">
        <f>F68+F66+F64+F62+F60+F58+F56+F54+F52+F50+F48+F46+F44+F42+F40+F38+F36+F34+F32+F30+F28+F26+F24+F20+F18+F22+F16+F14</f>
        <v>440653.57029</v>
      </c>
      <c r="G69" s="5">
        <f t="shared" ref="G69:J69" si="25">G68+G66+G64+G62+G60+G58+G56+G54+G52+G50+G48+G46+G44+G42+G40+G38+G36+G34+G32+G30+G28+G26+G24+G20+G18+G22+G16+G14</f>
        <v>493691.42105000006</v>
      </c>
      <c r="H69" s="5">
        <f t="shared" si="25"/>
        <v>507409.68153999996</v>
      </c>
      <c r="I69" s="5">
        <f t="shared" si="25"/>
        <v>510410.03271999996</v>
      </c>
      <c r="J69" s="5">
        <f t="shared" si="25"/>
        <v>533674.01229999994</v>
      </c>
    </row>
    <row r="70" spans="1:10" ht="27.75" customHeight="1" x14ac:dyDescent="0.25">
      <c r="A70" s="129" t="s">
        <v>93</v>
      </c>
      <c r="B70" s="129"/>
      <c r="C70" s="129"/>
      <c r="D70" s="129"/>
      <c r="E70" s="129"/>
      <c r="F70" s="129"/>
      <c r="G70" s="129"/>
      <c r="H70" s="129"/>
      <c r="I70" s="129"/>
      <c r="J70" s="129"/>
    </row>
    <row r="71" spans="1:10" ht="56.25" customHeight="1" x14ac:dyDescent="0.25">
      <c r="A71" s="93" t="s">
        <v>104</v>
      </c>
      <c r="B71" s="112" t="s">
        <v>105</v>
      </c>
      <c r="C71" s="81" t="s">
        <v>231</v>
      </c>
      <c r="D71" s="38" t="s">
        <v>106</v>
      </c>
      <c r="E71" s="23" t="s">
        <v>95</v>
      </c>
      <c r="F71" s="4">
        <v>0</v>
      </c>
      <c r="G71" s="4">
        <v>0</v>
      </c>
      <c r="H71" s="4">
        <v>2</v>
      </c>
      <c r="I71" s="4">
        <v>4</v>
      </c>
      <c r="J71" s="4">
        <v>10</v>
      </c>
    </row>
    <row r="72" spans="1:10" ht="102" customHeight="1" x14ac:dyDescent="0.25">
      <c r="A72" s="93"/>
      <c r="B72" s="112"/>
      <c r="C72" s="37" t="s">
        <v>239</v>
      </c>
      <c r="D72" s="38" t="s">
        <v>7</v>
      </c>
      <c r="E72" s="38" t="s">
        <v>8</v>
      </c>
      <c r="F72" s="4">
        <v>0</v>
      </c>
      <c r="G72" s="4">
        <v>0</v>
      </c>
      <c r="H72" s="4">
        <v>1708.3</v>
      </c>
      <c r="I72" s="4">
        <v>1766.75</v>
      </c>
      <c r="J72" s="4">
        <v>2650.13</v>
      </c>
    </row>
    <row r="73" spans="1:10" ht="93.75" customHeight="1" x14ac:dyDescent="0.25">
      <c r="A73" s="93" t="s">
        <v>108</v>
      </c>
      <c r="B73" s="124" t="s">
        <v>105</v>
      </c>
      <c r="C73" s="81" t="s">
        <v>230</v>
      </c>
      <c r="D73" s="38" t="s">
        <v>106</v>
      </c>
      <c r="E73" s="23" t="s">
        <v>95</v>
      </c>
      <c r="F73" s="4">
        <v>0</v>
      </c>
      <c r="G73" s="4">
        <v>0</v>
      </c>
      <c r="H73" s="4">
        <v>2</v>
      </c>
      <c r="I73" s="4">
        <v>4</v>
      </c>
      <c r="J73" s="4">
        <v>10</v>
      </c>
    </row>
    <row r="74" spans="1:10" ht="63" x14ac:dyDescent="0.25">
      <c r="A74" s="93"/>
      <c r="B74" s="124"/>
      <c r="C74" s="37" t="s">
        <v>239</v>
      </c>
      <c r="D74" s="38" t="s">
        <v>7</v>
      </c>
      <c r="E74" s="38" t="s">
        <v>8</v>
      </c>
      <c r="F74" s="4">
        <v>0</v>
      </c>
      <c r="G74" s="4">
        <v>0</v>
      </c>
      <c r="H74" s="4">
        <v>1708.3</v>
      </c>
      <c r="I74" s="4">
        <v>1766.75</v>
      </c>
      <c r="J74" s="4">
        <v>2650.13</v>
      </c>
    </row>
    <row r="75" spans="1:10" ht="93.75" customHeight="1" x14ac:dyDescent="0.25">
      <c r="A75" s="93" t="s">
        <v>109</v>
      </c>
      <c r="B75" s="124" t="s">
        <v>94</v>
      </c>
      <c r="C75" s="81" t="s">
        <v>110</v>
      </c>
      <c r="D75" s="38" t="s">
        <v>111</v>
      </c>
      <c r="E75" s="23" t="s">
        <v>95</v>
      </c>
      <c r="F75" s="4">
        <v>1</v>
      </c>
      <c r="G75" s="4">
        <v>4</v>
      </c>
      <c r="H75" s="4">
        <v>4</v>
      </c>
      <c r="I75" s="4">
        <v>4</v>
      </c>
      <c r="J75" s="4">
        <v>4</v>
      </c>
    </row>
    <row r="76" spans="1:10" ht="63" x14ac:dyDescent="0.25">
      <c r="A76" s="93"/>
      <c r="B76" s="124"/>
      <c r="C76" s="37" t="s">
        <v>239</v>
      </c>
      <c r="D76" s="38" t="s">
        <v>7</v>
      </c>
      <c r="E76" s="38" t="s">
        <v>8</v>
      </c>
      <c r="F76" s="4">
        <v>849.27</v>
      </c>
      <c r="G76" s="4">
        <v>2583.91</v>
      </c>
      <c r="H76" s="4">
        <v>1366.64</v>
      </c>
      <c r="I76" s="4">
        <v>1413.4</v>
      </c>
      <c r="J76" s="4">
        <v>1413.4</v>
      </c>
    </row>
    <row r="77" spans="1:10" ht="116.25" customHeight="1" x14ac:dyDescent="0.25">
      <c r="A77" s="93" t="s">
        <v>112</v>
      </c>
      <c r="B77" s="124" t="s">
        <v>113</v>
      </c>
      <c r="C77" s="81" t="s">
        <v>114</v>
      </c>
      <c r="D77" s="38" t="s">
        <v>115</v>
      </c>
      <c r="E77" s="24" t="s">
        <v>116</v>
      </c>
      <c r="F77" s="4">
        <v>0</v>
      </c>
      <c r="G77" s="4">
        <v>0</v>
      </c>
      <c r="H77" s="4">
        <v>2</v>
      </c>
      <c r="I77" s="4">
        <v>4</v>
      </c>
      <c r="J77" s="4">
        <v>10</v>
      </c>
    </row>
    <row r="78" spans="1:10" ht="63" x14ac:dyDescent="0.25">
      <c r="A78" s="93"/>
      <c r="B78" s="124"/>
      <c r="C78" s="37" t="s">
        <v>239</v>
      </c>
      <c r="D78" s="38" t="s">
        <v>7</v>
      </c>
      <c r="E78" s="38" t="s">
        <v>8</v>
      </c>
      <c r="F78" s="4">
        <v>0</v>
      </c>
      <c r="G78" s="4">
        <v>0</v>
      </c>
      <c r="H78" s="4">
        <v>683.32</v>
      </c>
      <c r="I78" s="4">
        <v>706.7</v>
      </c>
      <c r="J78" s="4">
        <v>706.7</v>
      </c>
    </row>
    <row r="79" spans="1:10" ht="80.25" customHeight="1" x14ac:dyDescent="0.25">
      <c r="A79" s="93" t="s">
        <v>117</v>
      </c>
      <c r="B79" s="124" t="s">
        <v>113</v>
      </c>
      <c r="C79" s="81" t="s">
        <v>118</v>
      </c>
      <c r="D79" s="38" t="s">
        <v>115</v>
      </c>
      <c r="E79" s="24" t="s">
        <v>116</v>
      </c>
      <c r="F79" s="4">
        <v>0</v>
      </c>
      <c r="G79" s="4">
        <v>0</v>
      </c>
      <c r="H79" s="4">
        <v>2</v>
      </c>
      <c r="I79" s="4">
        <v>4</v>
      </c>
      <c r="J79" s="4">
        <v>10</v>
      </c>
    </row>
    <row r="80" spans="1:10" ht="79.5" customHeight="1" x14ac:dyDescent="0.25">
      <c r="A80" s="93"/>
      <c r="B80" s="124"/>
      <c r="C80" s="37" t="s">
        <v>239</v>
      </c>
      <c r="D80" s="38" t="s">
        <v>7</v>
      </c>
      <c r="E80" s="38" t="s">
        <v>8</v>
      </c>
      <c r="F80" s="4">
        <v>0</v>
      </c>
      <c r="G80" s="4">
        <v>0</v>
      </c>
      <c r="H80" s="4">
        <v>683.32</v>
      </c>
      <c r="I80" s="4">
        <v>706.7</v>
      </c>
      <c r="J80" s="4">
        <v>706.7</v>
      </c>
    </row>
    <row r="81" spans="1:10" ht="36.75" customHeight="1" x14ac:dyDescent="0.25">
      <c r="A81" s="93" t="s">
        <v>119</v>
      </c>
      <c r="B81" s="124" t="s">
        <v>120</v>
      </c>
      <c r="C81" s="81" t="s">
        <v>121</v>
      </c>
      <c r="D81" s="38" t="s">
        <v>115</v>
      </c>
      <c r="E81" s="25" t="s">
        <v>116</v>
      </c>
      <c r="F81" s="4">
        <v>0</v>
      </c>
      <c r="G81" s="4">
        <v>0</v>
      </c>
      <c r="H81" s="4">
        <v>2</v>
      </c>
      <c r="I81" s="4">
        <v>4</v>
      </c>
      <c r="J81" s="4">
        <v>10</v>
      </c>
    </row>
    <row r="82" spans="1:10" ht="67.5" customHeight="1" x14ac:dyDescent="0.25">
      <c r="A82" s="93"/>
      <c r="B82" s="124"/>
      <c r="C82" s="37" t="s">
        <v>239</v>
      </c>
      <c r="D82" s="38" t="s">
        <v>7</v>
      </c>
      <c r="E82" s="38" t="s">
        <v>8</v>
      </c>
      <c r="F82" s="4">
        <v>0</v>
      </c>
      <c r="G82" s="4">
        <v>0</v>
      </c>
      <c r="H82" s="4">
        <v>1110.4000000000001</v>
      </c>
      <c r="I82" s="4">
        <v>1148.3900000000001</v>
      </c>
      <c r="J82" s="4">
        <v>1148.3900000000001</v>
      </c>
    </row>
    <row r="83" spans="1:10" ht="55.5" customHeight="1" x14ac:dyDescent="0.25">
      <c r="A83" s="93" t="s">
        <v>122</v>
      </c>
      <c r="B83" s="124" t="s">
        <v>120</v>
      </c>
      <c r="C83" s="81" t="s">
        <v>123</v>
      </c>
      <c r="D83" s="38" t="s">
        <v>115</v>
      </c>
      <c r="E83" s="25" t="s">
        <v>116</v>
      </c>
      <c r="F83" s="4">
        <v>0</v>
      </c>
      <c r="G83" s="4">
        <v>0</v>
      </c>
      <c r="H83" s="4">
        <v>2</v>
      </c>
      <c r="I83" s="4">
        <v>4</v>
      </c>
      <c r="J83" s="4">
        <v>10</v>
      </c>
    </row>
    <row r="84" spans="1:10" ht="66.75" customHeight="1" x14ac:dyDescent="0.25">
      <c r="A84" s="93"/>
      <c r="B84" s="124"/>
      <c r="C84" s="37" t="s">
        <v>239</v>
      </c>
      <c r="D84" s="38" t="s">
        <v>7</v>
      </c>
      <c r="E84" s="38" t="s">
        <v>8</v>
      </c>
      <c r="F84" s="4">
        <v>0</v>
      </c>
      <c r="G84" s="4">
        <v>0</v>
      </c>
      <c r="H84" s="4">
        <v>1110.4000000000001</v>
      </c>
      <c r="I84" s="4">
        <v>1148.3900000000001</v>
      </c>
      <c r="J84" s="4">
        <v>1148.3900000000001</v>
      </c>
    </row>
    <row r="85" spans="1:10" ht="31.5" x14ac:dyDescent="0.25">
      <c r="A85" s="93" t="s">
        <v>124</v>
      </c>
      <c r="B85" s="124" t="s">
        <v>120</v>
      </c>
      <c r="C85" s="81" t="s">
        <v>125</v>
      </c>
      <c r="D85" s="38" t="s">
        <v>115</v>
      </c>
      <c r="E85" s="25" t="s">
        <v>116</v>
      </c>
      <c r="F85" s="4">
        <v>0</v>
      </c>
      <c r="G85" s="4">
        <v>0</v>
      </c>
      <c r="H85" s="4">
        <v>2</v>
      </c>
      <c r="I85" s="4">
        <v>4</v>
      </c>
      <c r="J85" s="4">
        <v>10</v>
      </c>
    </row>
    <row r="86" spans="1:10" ht="63" x14ac:dyDescent="0.25">
      <c r="A86" s="93"/>
      <c r="B86" s="124"/>
      <c r="C86" s="37" t="s">
        <v>239</v>
      </c>
      <c r="D86" s="38" t="s">
        <v>7</v>
      </c>
      <c r="E86" s="38" t="s">
        <v>8</v>
      </c>
      <c r="F86" s="4">
        <v>0</v>
      </c>
      <c r="G86" s="4">
        <v>0</v>
      </c>
      <c r="H86" s="4">
        <v>1110.4000000000001</v>
      </c>
      <c r="I86" s="4">
        <v>1148.3900000000001</v>
      </c>
      <c r="J86" s="4">
        <v>1148.3900000000001</v>
      </c>
    </row>
    <row r="87" spans="1:10" ht="31.5" x14ac:dyDescent="0.25">
      <c r="A87" s="93" t="s">
        <v>126</v>
      </c>
      <c r="B87" s="124" t="s">
        <v>120</v>
      </c>
      <c r="C87" s="81" t="s">
        <v>127</v>
      </c>
      <c r="D87" s="38" t="s">
        <v>115</v>
      </c>
      <c r="E87" s="25" t="s">
        <v>116</v>
      </c>
      <c r="F87" s="4">
        <v>0</v>
      </c>
      <c r="G87" s="4">
        <v>0</v>
      </c>
      <c r="H87" s="4">
        <v>2</v>
      </c>
      <c r="I87" s="4">
        <v>4</v>
      </c>
      <c r="J87" s="4">
        <v>10</v>
      </c>
    </row>
    <row r="88" spans="1:10" ht="63" x14ac:dyDescent="0.25">
      <c r="A88" s="93"/>
      <c r="B88" s="124"/>
      <c r="C88" s="37" t="s">
        <v>239</v>
      </c>
      <c r="D88" s="38" t="s">
        <v>7</v>
      </c>
      <c r="E88" s="38" t="s">
        <v>8</v>
      </c>
      <c r="F88" s="4">
        <v>0</v>
      </c>
      <c r="G88" s="4">
        <v>0</v>
      </c>
      <c r="H88" s="4">
        <v>1110.4000000000001</v>
      </c>
      <c r="I88" s="4">
        <v>1148.3900000000001</v>
      </c>
      <c r="J88" s="4">
        <v>1148.3900000000001</v>
      </c>
    </row>
    <row r="89" spans="1:10" ht="63" customHeight="1" x14ac:dyDescent="0.25">
      <c r="A89" s="93" t="s">
        <v>128</v>
      </c>
      <c r="B89" s="124" t="s">
        <v>129</v>
      </c>
      <c r="C89" s="81" t="s">
        <v>130</v>
      </c>
      <c r="D89" s="38" t="s">
        <v>115</v>
      </c>
      <c r="E89" s="25" t="s">
        <v>116</v>
      </c>
      <c r="F89" s="4">
        <v>0</v>
      </c>
      <c r="G89" s="4">
        <v>0</v>
      </c>
      <c r="H89" s="4">
        <v>2</v>
      </c>
      <c r="I89" s="4">
        <v>4</v>
      </c>
      <c r="J89" s="4">
        <v>10</v>
      </c>
    </row>
    <row r="90" spans="1:10" ht="63" x14ac:dyDescent="0.25">
      <c r="A90" s="93"/>
      <c r="B90" s="124"/>
      <c r="C90" s="37" t="s">
        <v>239</v>
      </c>
      <c r="D90" s="38" t="s">
        <v>7</v>
      </c>
      <c r="E90" s="38" t="s">
        <v>8</v>
      </c>
      <c r="F90" s="4">
        <v>0</v>
      </c>
      <c r="G90" s="4">
        <v>0</v>
      </c>
      <c r="H90" s="4">
        <v>1110.4000000000001</v>
      </c>
      <c r="I90" s="4">
        <v>1148.3900000000001</v>
      </c>
      <c r="J90" s="4">
        <v>1148.3900000000001</v>
      </c>
    </row>
    <row r="91" spans="1:10" ht="31.5" x14ac:dyDescent="0.25">
      <c r="A91" s="93" t="s">
        <v>131</v>
      </c>
      <c r="B91" s="124" t="s">
        <v>129</v>
      </c>
      <c r="C91" s="81" t="s">
        <v>132</v>
      </c>
      <c r="D91" s="38" t="s">
        <v>115</v>
      </c>
      <c r="E91" s="25" t="s">
        <v>116</v>
      </c>
      <c r="F91" s="4">
        <v>0</v>
      </c>
      <c r="G91" s="4">
        <v>0</v>
      </c>
      <c r="H91" s="4">
        <v>2</v>
      </c>
      <c r="I91" s="4">
        <v>4</v>
      </c>
      <c r="J91" s="4">
        <v>10</v>
      </c>
    </row>
    <row r="92" spans="1:10" ht="63" x14ac:dyDescent="0.25">
      <c r="A92" s="93"/>
      <c r="B92" s="124"/>
      <c r="C92" s="37" t="s">
        <v>239</v>
      </c>
      <c r="D92" s="38" t="s">
        <v>7</v>
      </c>
      <c r="E92" s="38" t="s">
        <v>8</v>
      </c>
      <c r="F92" s="4">
        <v>0</v>
      </c>
      <c r="G92" s="4">
        <v>0</v>
      </c>
      <c r="H92" s="4">
        <v>1110.4000000000001</v>
      </c>
      <c r="I92" s="4">
        <v>1148.3900000000001</v>
      </c>
      <c r="J92" s="4">
        <v>1148.3900000000001</v>
      </c>
    </row>
    <row r="93" spans="1:10" ht="31.5" x14ac:dyDescent="0.25">
      <c r="A93" s="93" t="s">
        <v>133</v>
      </c>
      <c r="B93" s="124" t="s">
        <v>129</v>
      </c>
      <c r="C93" s="81" t="s">
        <v>134</v>
      </c>
      <c r="D93" s="38" t="s">
        <v>115</v>
      </c>
      <c r="E93" s="25" t="s">
        <v>116</v>
      </c>
      <c r="F93" s="4">
        <v>0</v>
      </c>
      <c r="G93" s="4">
        <v>0</v>
      </c>
      <c r="H93" s="4">
        <v>2</v>
      </c>
      <c r="I93" s="4">
        <v>4</v>
      </c>
      <c r="J93" s="4">
        <v>10</v>
      </c>
    </row>
    <row r="94" spans="1:10" ht="63" x14ac:dyDescent="0.25">
      <c r="A94" s="93"/>
      <c r="B94" s="124"/>
      <c r="C94" s="37" t="s">
        <v>239</v>
      </c>
      <c r="D94" s="38" t="s">
        <v>7</v>
      </c>
      <c r="E94" s="38" t="s">
        <v>8</v>
      </c>
      <c r="F94" s="4">
        <v>0</v>
      </c>
      <c r="G94" s="4">
        <v>0</v>
      </c>
      <c r="H94" s="4">
        <v>1110.4000000000001</v>
      </c>
      <c r="I94" s="4">
        <v>1148.3900000000001</v>
      </c>
      <c r="J94" s="4">
        <v>1148.3900000000001</v>
      </c>
    </row>
    <row r="95" spans="1:10" ht="31.5" x14ac:dyDescent="0.25">
      <c r="A95" s="93" t="s">
        <v>135</v>
      </c>
      <c r="B95" s="124" t="s">
        <v>129</v>
      </c>
      <c r="C95" s="81" t="s">
        <v>136</v>
      </c>
      <c r="D95" s="38" t="s">
        <v>115</v>
      </c>
      <c r="E95" s="25" t="s">
        <v>116</v>
      </c>
      <c r="F95" s="4">
        <v>0</v>
      </c>
      <c r="G95" s="4">
        <v>0</v>
      </c>
      <c r="H95" s="4">
        <v>2</v>
      </c>
      <c r="I95" s="4">
        <v>4</v>
      </c>
      <c r="J95" s="4">
        <v>10</v>
      </c>
    </row>
    <row r="96" spans="1:10" ht="63" x14ac:dyDescent="0.25">
      <c r="A96" s="93"/>
      <c r="B96" s="124"/>
      <c r="C96" s="37" t="s">
        <v>239</v>
      </c>
      <c r="D96" s="38" t="s">
        <v>7</v>
      </c>
      <c r="E96" s="38" t="s">
        <v>8</v>
      </c>
      <c r="F96" s="4">
        <v>0</v>
      </c>
      <c r="G96" s="4">
        <v>0</v>
      </c>
      <c r="H96" s="4">
        <v>1110.4000000000001</v>
      </c>
      <c r="I96" s="4">
        <v>1148.3900000000001</v>
      </c>
      <c r="J96" s="4">
        <v>1148.3900000000001</v>
      </c>
    </row>
    <row r="97" spans="1:10" ht="63" customHeight="1" x14ac:dyDescent="0.25">
      <c r="A97" s="93" t="s">
        <v>137</v>
      </c>
      <c r="B97" s="124" t="s">
        <v>138</v>
      </c>
      <c r="C97" s="81" t="s">
        <v>139</v>
      </c>
      <c r="D97" s="38" t="s">
        <v>140</v>
      </c>
      <c r="E97" s="26" t="s">
        <v>95</v>
      </c>
      <c r="F97" s="4">
        <v>0</v>
      </c>
      <c r="G97" s="4">
        <v>2</v>
      </c>
      <c r="H97" s="4">
        <v>4</v>
      </c>
      <c r="I97" s="4">
        <v>10</v>
      </c>
      <c r="J97" s="4">
        <v>10</v>
      </c>
    </row>
    <row r="98" spans="1:10" ht="63" x14ac:dyDescent="0.25">
      <c r="A98" s="93"/>
      <c r="B98" s="124"/>
      <c r="C98" s="37" t="s">
        <v>239</v>
      </c>
      <c r="D98" s="38" t="s">
        <v>7</v>
      </c>
      <c r="E98" s="38" t="s">
        <v>8</v>
      </c>
      <c r="F98" s="4">
        <v>0</v>
      </c>
      <c r="G98" s="4">
        <v>861.3</v>
      </c>
      <c r="H98" s="4">
        <v>683.32</v>
      </c>
      <c r="I98" s="4">
        <v>706.7</v>
      </c>
      <c r="J98" s="4">
        <v>706.7</v>
      </c>
    </row>
    <row r="99" spans="1:10" ht="31.5" x14ac:dyDescent="0.25">
      <c r="A99" s="93" t="s">
        <v>141</v>
      </c>
      <c r="B99" s="124" t="s">
        <v>138</v>
      </c>
      <c r="C99" s="81" t="s">
        <v>142</v>
      </c>
      <c r="D99" s="38" t="s">
        <v>140</v>
      </c>
      <c r="E99" s="26" t="s">
        <v>95</v>
      </c>
      <c r="F99" s="4">
        <v>0</v>
      </c>
      <c r="G99" s="4">
        <v>2</v>
      </c>
      <c r="H99" s="4">
        <v>4</v>
      </c>
      <c r="I99" s="4">
        <v>10</v>
      </c>
      <c r="J99" s="4">
        <v>10</v>
      </c>
    </row>
    <row r="100" spans="1:10" ht="63" x14ac:dyDescent="0.25">
      <c r="A100" s="93"/>
      <c r="B100" s="124"/>
      <c r="C100" s="37" t="s">
        <v>239</v>
      </c>
      <c r="D100" s="38" t="s">
        <v>7</v>
      </c>
      <c r="E100" s="38" t="s">
        <v>8</v>
      </c>
      <c r="F100" s="4">
        <v>0</v>
      </c>
      <c r="G100" s="4">
        <v>861.3</v>
      </c>
      <c r="H100" s="4">
        <v>683.32</v>
      </c>
      <c r="I100" s="4">
        <v>706.7</v>
      </c>
      <c r="J100" s="4">
        <v>706.7</v>
      </c>
    </row>
    <row r="101" spans="1:10" ht="49.5" customHeight="1" x14ac:dyDescent="0.25">
      <c r="A101" s="93" t="s">
        <v>143</v>
      </c>
      <c r="B101" s="124" t="s">
        <v>144</v>
      </c>
      <c r="C101" s="81" t="s">
        <v>145</v>
      </c>
      <c r="D101" s="38" t="s">
        <v>140</v>
      </c>
      <c r="E101" s="26" t="s">
        <v>95</v>
      </c>
      <c r="F101" s="4">
        <v>0</v>
      </c>
      <c r="G101" s="4">
        <v>2</v>
      </c>
      <c r="H101" s="4">
        <v>4</v>
      </c>
      <c r="I101" s="4">
        <v>10</v>
      </c>
      <c r="J101" s="4">
        <v>10</v>
      </c>
    </row>
    <row r="102" spans="1:10" ht="63" x14ac:dyDescent="0.25">
      <c r="A102" s="93"/>
      <c r="B102" s="124"/>
      <c r="C102" s="37" t="s">
        <v>239</v>
      </c>
      <c r="D102" s="38" t="s">
        <v>7</v>
      </c>
      <c r="E102" s="38" t="s">
        <v>8</v>
      </c>
      <c r="F102" s="4">
        <v>0</v>
      </c>
      <c r="G102" s="4">
        <v>861.3</v>
      </c>
      <c r="H102" s="4">
        <v>683.32</v>
      </c>
      <c r="I102" s="4">
        <v>706.7</v>
      </c>
      <c r="J102" s="4">
        <v>706.7</v>
      </c>
    </row>
    <row r="103" spans="1:10" ht="15.75" customHeight="1" x14ac:dyDescent="0.25">
      <c r="A103" s="93" t="s">
        <v>146</v>
      </c>
      <c r="B103" s="124" t="s">
        <v>144</v>
      </c>
      <c r="C103" s="81" t="s">
        <v>147</v>
      </c>
      <c r="D103" s="38" t="s">
        <v>140</v>
      </c>
      <c r="E103" s="26" t="s">
        <v>95</v>
      </c>
      <c r="F103" s="4">
        <v>0</v>
      </c>
      <c r="G103" s="4">
        <v>2</v>
      </c>
      <c r="H103" s="4">
        <v>4</v>
      </c>
      <c r="I103" s="4">
        <v>10</v>
      </c>
      <c r="J103" s="4">
        <v>10</v>
      </c>
    </row>
    <row r="104" spans="1:10" ht="63" x14ac:dyDescent="0.25">
      <c r="A104" s="93"/>
      <c r="B104" s="124"/>
      <c r="C104" s="37" t="s">
        <v>239</v>
      </c>
      <c r="D104" s="38" t="s">
        <v>7</v>
      </c>
      <c r="E104" s="38" t="s">
        <v>8</v>
      </c>
      <c r="F104" s="4">
        <v>0</v>
      </c>
      <c r="G104" s="4">
        <f>861.3+12.6</f>
        <v>873.9</v>
      </c>
      <c r="H104" s="4">
        <v>683.32</v>
      </c>
      <c r="I104" s="4">
        <v>706.7</v>
      </c>
      <c r="J104" s="4">
        <v>706.7</v>
      </c>
    </row>
    <row r="105" spans="1:10" ht="63.75" customHeight="1" x14ac:dyDescent="0.25">
      <c r="A105" s="93" t="s">
        <v>148</v>
      </c>
      <c r="B105" s="124" t="s">
        <v>149</v>
      </c>
      <c r="C105" s="81" t="s">
        <v>150</v>
      </c>
      <c r="D105" s="38" t="s">
        <v>151</v>
      </c>
      <c r="E105" s="26" t="s">
        <v>95</v>
      </c>
      <c r="F105" s="4">
        <v>0</v>
      </c>
      <c r="G105" s="4">
        <v>0</v>
      </c>
      <c r="H105" s="4">
        <v>2</v>
      </c>
      <c r="I105" s="4">
        <v>4</v>
      </c>
      <c r="J105" s="4">
        <v>10</v>
      </c>
    </row>
    <row r="106" spans="1:10" ht="63" x14ac:dyDescent="0.25">
      <c r="A106" s="93"/>
      <c r="B106" s="124"/>
      <c r="C106" s="37" t="s">
        <v>107</v>
      </c>
      <c r="D106" s="38" t="s">
        <v>7</v>
      </c>
      <c r="E106" s="38" t="s">
        <v>8</v>
      </c>
      <c r="F106" s="4">
        <v>0</v>
      </c>
      <c r="G106" s="4">
        <v>0</v>
      </c>
      <c r="H106" s="4">
        <v>1708.3</v>
      </c>
      <c r="I106" s="4">
        <v>1766.75</v>
      </c>
      <c r="J106" s="4">
        <v>2650.13</v>
      </c>
    </row>
    <row r="107" spans="1:10" ht="63.75" customHeight="1" x14ac:dyDescent="0.25">
      <c r="A107" s="93" t="s">
        <v>152</v>
      </c>
      <c r="B107" s="124" t="s">
        <v>153</v>
      </c>
      <c r="C107" s="81" t="s">
        <v>154</v>
      </c>
      <c r="D107" s="38" t="s">
        <v>151</v>
      </c>
      <c r="E107" s="26" t="s">
        <v>95</v>
      </c>
      <c r="F107" s="4">
        <v>0</v>
      </c>
      <c r="G107" s="4">
        <v>2</v>
      </c>
      <c r="H107" s="4">
        <v>2</v>
      </c>
      <c r="I107" s="4">
        <v>6</v>
      </c>
      <c r="J107" s="4">
        <v>0</v>
      </c>
    </row>
    <row r="108" spans="1:10" ht="63" x14ac:dyDescent="0.25">
      <c r="A108" s="93"/>
      <c r="B108" s="124"/>
      <c r="C108" s="37" t="s">
        <v>239</v>
      </c>
      <c r="D108" s="38" t="s">
        <v>7</v>
      </c>
      <c r="E108" s="38" t="s">
        <v>8</v>
      </c>
      <c r="F108" s="4">
        <v>0</v>
      </c>
      <c r="G108" s="4">
        <v>6029.12</v>
      </c>
      <c r="H108" s="4">
        <v>1708.3</v>
      </c>
      <c r="I108" s="4">
        <v>1766.75</v>
      </c>
      <c r="J108" s="4">
        <v>0</v>
      </c>
    </row>
    <row r="109" spans="1:10" ht="63.75" customHeight="1" x14ac:dyDescent="0.25">
      <c r="A109" s="93" t="s">
        <v>155</v>
      </c>
      <c r="B109" s="124" t="s">
        <v>153</v>
      </c>
      <c r="C109" s="81" t="s">
        <v>156</v>
      </c>
      <c r="D109" s="38" t="s">
        <v>151</v>
      </c>
      <c r="E109" s="26" t="s">
        <v>95</v>
      </c>
      <c r="F109" s="4">
        <v>0</v>
      </c>
      <c r="G109" s="4">
        <v>2</v>
      </c>
      <c r="H109" s="4">
        <v>2</v>
      </c>
      <c r="I109" s="4">
        <v>6</v>
      </c>
      <c r="J109" s="4">
        <v>0</v>
      </c>
    </row>
    <row r="110" spans="1:10" ht="63" x14ac:dyDescent="0.25">
      <c r="A110" s="93"/>
      <c r="B110" s="124"/>
      <c r="C110" s="37" t="s">
        <v>239</v>
      </c>
      <c r="D110" s="38" t="s">
        <v>7</v>
      </c>
      <c r="E110" s="38" t="s">
        <v>8</v>
      </c>
      <c r="F110" s="4">
        <v>0</v>
      </c>
      <c r="G110" s="4">
        <v>4306.5200000000004</v>
      </c>
      <c r="H110" s="4">
        <v>1708.3</v>
      </c>
      <c r="I110" s="4">
        <v>1766.75</v>
      </c>
      <c r="J110" s="4">
        <v>0</v>
      </c>
    </row>
    <row r="111" spans="1:10" ht="38.25" customHeight="1" x14ac:dyDescent="0.25">
      <c r="A111" s="93" t="s">
        <v>157</v>
      </c>
      <c r="B111" s="124" t="s">
        <v>158</v>
      </c>
      <c r="C111" s="81" t="s">
        <v>159</v>
      </c>
      <c r="D111" s="38" t="s">
        <v>160</v>
      </c>
      <c r="E111" s="26" t="s">
        <v>95</v>
      </c>
      <c r="F111" s="4">
        <v>10</v>
      </c>
      <c r="G111" s="4">
        <v>10</v>
      </c>
      <c r="H111" s="4">
        <v>10</v>
      </c>
      <c r="I111" s="4">
        <v>10</v>
      </c>
      <c r="J111" s="4">
        <v>10</v>
      </c>
    </row>
    <row r="112" spans="1:10" ht="63" x14ac:dyDescent="0.25">
      <c r="A112" s="93"/>
      <c r="B112" s="124"/>
      <c r="C112" s="37" t="s">
        <v>239</v>
      </c>
      <c r="D112" s="38" t="s">
        <v>7</v>
      </c>
      <c r="E112" s="38" t="s">
        <v>8</v>
      </c>
      <c r="F112" s="4">
        <v>1698.54</v>
      </c>
      <c r="G112" s="4">
        <v>4306.5200000000004</v>
      </c>
      <c r="H112" s="4">
        <v>1366.64</v>
      </c>
      <c r="I112" s="4">
        <v>1413.4</v>
      </c>
      <c r="J112" s="4">
        <v>1413.4</v>
      </c>
    </row>
    <row r="113" spans="1:10" ht="38.25" customHeight="1" x14ac:dyDescent="0.25">
      <c r="A113" s="93" t="s">
        <v>161</v>
      </c>
      <c r="B113" s="124" t="s">
        <v>158</v>
      </c>
      <c r="C113" s="81" t="s">
        <v>162</v>
      </c>
      <c r="D113" s="38" t="s">
        <v>160</v>
      </c>
      <c r="E113" s="26" t="s">
        <v>95</v>
      </c>
      <c r="F113" s="4">
        <v>10</v>
      </c>
      <c r="G113" s="4">
        <v>10</v>
      </c>
      <c r="H113" s="4">
        <v>10</v>
      </c>
      <c r="I113" s="4">
        <v>10</v>
      </c>
      <c r="J113" s="4">
        <v>10</v>
      </c>
    </row>
    <row r="114" spans="1:10" ht="63" x14ac:dyDescent="0.25">
      <c r="A114" s="93"/>
      <c r="B114" s="124"/>
      <c r="C114" s="37" t="s">
        <v>239</v>
      </c>
      <c r="D114" s="38" t="s">
        <v>7</v>
      </c>
      <c r="E114" s="38" t="s">
        <v>8</v>
      </c>
      <c r="F114" s="4">
        <v>4246.34</v>
      </c>
      <c r="G114" s="4">
        <v>6890.42</v>
      </c>
      <c r="H114" s="4">
        <v>1366.64</v>
      </c>
      <c r="I114" s="4">
        <v>1413.4</v>
      </c>
      <c r="J114" s="4">
        <v>1413.4</v>
      </c>
    </row>
    <row r="115" spans="1:10" ht="63.75" customHeight="1" x14ac:dyDescent="0.25">
      <c r="A115" s="93" t="s">
        <v>163</v>
      </c>
      <c r="B115" s="124" t="s">
        <v>149</v>
      </c>
      <c r="C115" s="81" t="s">
        <v>164</v>
      </c>
      <c r="D115" s="38" t="s">
        <v>151</v>
      </c>
      <c r="E115" s="26" t="s">
        <v>95</v>
      </c>
      <c r="F115" s="4">
        <v>0</v>
      </c>
      <c r="G115" s="4">
        <v>0</v>
      </c>
      <c r="H115" s="4">
        <v>2</v>
      </c>
      <c r="I115" s="4">
        <v>4</v>
      </c>
      <c r="J115" s="4">
        <v>10</v>
      </c>
    </row>
    <row r="116" spans="1:10" ht="63" x14ac:dyDescent="0.25">
      <c r="A116" s="93"/>
      <c r="B116" s="124"/>
      <c r="C116" s="37" t="s">
        <v>239</v>
      </c>
      <c r="D116" s="38" t="s">
        <v>7</v>
      </c>
      <c r="E116" s="38" t="s">
        <v>8</v>
      </c>
      <c r="F116" s="4">
        <v>0</v>
      </c>
      <c r="G116" s="4">
        <v>0</v>
      </c>
      <c r="H116" s="4">
        <f>1708.3+4.1</f>
        <v>1712.3999999999999</v>
      </c>
      <c r="I116" s="4">
        <v>1766.75</v>
      </c>
      <c r="J116" s="4">
        <v>2650.13</v>
      </c>
    </row>
    <row r="117" spans="1:10" ht="135.75" customHeight="1" x14ac:dyDescent="0.25">
      <c r="A117" s="93" t="s">
        <v>165</v>
      </c>
      <c r="B117" s="124" t="s">
        <v>166</v>
      </c>
      <c r="C117" s="81" t="s">
        <v>201</v>
      </c>
      <c r="D117" s="38" t="s">
        <v>202</v>
      </c>
      <c r="E117" s="26" t="s">
        <v>95</v>
      </c>
      <c r="F117" s="4">
        <v>0</v>
      </c>
      <c r="G117" s="4">
        <v>0</v>
      </c>
      <c r="H117" s="4">
        <v>793</v>
      </c>
      <c r="I117" s="4">
        <v>800</v>
      </c>
      <c r="J117" s="4">
        <v>800</v>
      </c>
    </row>
    <row r="118" spans="1:10" ht="63" x14ac:dyDescent="0.25">
      <c r="A118" s="93"/>
      <c r="B118" s="124"/>
      <c r="C118" s="37" t="s">
        <v>239</v>
      </c>
      <c r="D118" s="38" t="s">
        <v>7</v>
      </c>
      <c r="E118" s="38" t="s">
        <v>8</v>
      </c>
      <c r="F118" s="4">
        <v>0</v>
      </c>
      <c r="G118" s="4">
        <v>0</v>
      </c>
      <c r="H118" s="4">
        <v>2673.45</v>
      </c>
      <c r="I118" s="4">
        <v>2761.13</v>
      </c>
      <c r="J118" s="4">
        <v>2761.13</v>
      </c>
    </row>
    <row r="119" spans="1:10" ht="45.75" customHeight="1" x14ac:dyDescent="0.25">
      <c r="A119" s="93" t="s">
        <v>167</v>
      </c>
      <c r="B119" s="112" t="s">
        <v>92</v>
      </c>
      <c r="C119" s="27" t="s">
        <v>168</v>
      </c>
      <c r="D119" s="38" t="s">
        <v>169</v>
      </c>
      <c r="E119" s="26" t="s">
        <v>95</v>
      </c>
      <c r="F119" s="4">
        <v>22828</v>
      </c>
      <c r="G119" s="4">
        <v>23206</v>
      </c>
      <c r="H119" s="4">
        <v>27600</v>
      </c>
      <c r="I119" s="4">
        <v>28195</v>
      </c>
      <c r="J119" s="4">
        <v>28195</v>
      </c>
    </row>
    <row r="120" spans="1:10" ht="67.5" customHeight="1" x14ac:dyDescent="0.25">
      <c r="A120" s="93"/>
      <c r="B120" s="112"/>
      <c r="C120" s="54" t="s">
        <v>240</v>
      </c>
      <c r="D120" s="38" t="s">
        <v>7</v>
      </c>
      <c r="E120" s="38" t="s">
        <v>8</v>
      </c>
      <c r="F120" s="4">
        <v>44853.8</v>
      </c>
      <c r="G120" s="4">
        <v>50299.9</v>
      </c>
      <c r="H120" s="4">
        <v>53542.3</v>
      </c>
      <c r="I120" s="4">
        <v>54654.5</v>
      </c>
      <c r="J120" s="4">
        <v>54654.5</v>
      </c>
    </row>
    <row r="121" spans="1:10" x14ac:dyDescent="0.25">
      <c r="A121" s="93" t="s">
        <v>266</v>
      </c>
      <c r="B121" s="93"/>
      <c r="C121" s="93"/>
      <c r="D121" s="93"/>
      <c r="E121" s="93"/>
      <c r="F121" s="4">
        <f>F120+F118+F116+F114+F112+F110+F108+F106+F104+F102+F100+F98+F96+F94+F92+F90+F88+F86+F84+F82+F80+F78+F76+F74+F72</f>
        <v>51647.95</v>
      </c>
      <c r="G121" s="4">
        <f t="shared" ref="G121:J121" si="26">G120+G118+G116+G114+G112+G110+G108+G106+G104+G102+G100+G98+G96+G94+G92+G90+G88+G86+G84+G82+G80+G78+G76+G74+G72</f>
        <v>77874.19</v>
      </c>
      <c r="H121" s="4">
        <f t="shared" si="26"/>
        <v>83552.69</v>
      </c>
      <c r="I121" s="4">
        <f t="shared" si="26"/>
        <v>85683.649999999965</v>
      </c>
      <c r="J121" s="4">
        <f t="shared" si="26"/>
        <v>85683.669999999984</v>
      </c>
    </row>
    <row r="122" spans="1:10" ht="30" customHeight="1" x14ac:dyDescent="0.25">
      <c r="A122" s="114" t="s">
        <v>25</v>
      </c>
      <c r="B122" s="114"/>
      <c r="C122" s="114"/>
      <c r="D122" s="114"/>
      <c r="E122" s="114"/>
      <c r="F122" s="114"/>
      <c r="G122" s="114"/>
      <c r="H122" s="114"/>
      <c r="I122" s="114"/>
      <c r="J122" s="114"/>
    </row>
    <row r="123" spans="1:10" ht="56.25" customHeight="1" x14ac:dyDescent="0.25">
      <c r="A123" s="93" t="s">
        <v>104</v>
      </c>
      <c r="B123" s="112" t="s">
        <v>15</v>
      </c>
      <c r="C123" s="37" t="s">
        <v>170</v>
      </c>
      <c r="D123" s="38" t="s">
        <v>91</v>
      </c>
      <c r="E123" s="38" t="s">
        <v>16</v>
      </c>
      <c r="F123" s="4">
        <v>4156</v>
      </c>
      <c r="G123" s="4">
        <v>2173.8000000000002</v>
      </c>
      <c r="H123" s="4">
        <v>2173.8000000000002</v>
      </c>
      <c r="I123" s="4">
        <v>2173.8000000000002</v>
      </c>
      <c r="J123" s="4">
        <v>2173.8000000000002</v>
      </c>
    </row>
    <row r="124" spans="1:10" ht="66.75" customHeight="1" x14ac:dyDescent="0.25">
      <c r="A124" s="93"/>
      <c r="B124" s="112"/>
      <c r="C124" s="37" t="s">
        <v>241</v>
      </c>
      <c r="D124" s="38" t="s">
        <v>7</v>
      </c>
      <c r="E124" s="38" t="s">
        <v>8</v>
      </c>
      <c r="F124" s="4">
        <v>2649.2</v>
      </c>
      <c r="G124" s="4">
        <v>1203.4000000000001</v>
      </c>
      <c r="H124" s="4">
        <v>1203.4000000000001</v>
      </c>
      <c r="I124" s="4">
        <v>1203.4000000000001</v>
      </c>
      <c r="J124" s="4">
        <v>1203.4000000000001</v>
      </c>
    </row>
    <row r="125" spans="1:10" ht="47.25" x14ac:dyDescent="0.25">
      <c r="A125" s="93" t="s">
        <v>108</v>
      </c>
      <c r="B125" s="112" t="s">
        <v>172</v>
      </c>
      <c r="C125" s="37" t="s">
        <v>173</v>
      </c>
      <c r="D125" s="38" t="s">
        <v>91</v>
      </c>
      <c r="E125" s="38" t="s">
        <v>16</v>
      </c>
      <c r="F125" s="4">
        <v>16833</v>
      </c>
      <c r="G125" s="4">
        <v>21282.2</v>
      </c>
      <c r="H125" s="4">
        <v>21282.2</v>
      </c>
      <c r="I125" s="4">
        <v>21282.2</v>
      </c>
      <c r="J125" s="4">
        <v>21282.2</v>
      </c>
    </row>
    <row r="126" spans="1:10" ht="83.25" customHeight="1" x14ac:dyDescent="0.25">
      <c r="A126" s="114"/>
      <c r="B126" s="112"/>
      <c r="C126" s="37" t="s">
        <v>241</v>
      </c>
      <c r="D126" s="38" t="s">
        <v>7</v>
      </c>
      <c r="E126" s="38" t="s">
        <v>8</v>
      </c>
      <c r="F126" s="4">
        <v>9358.2999999999993</v>
      </c>
      <c r="G126" s="4">
        <v>12100.7</v>
      </c>
      <c r="H126" s="4">
        <v>12100.7</v>
      </c>
      <c r="I126" s="4">
        <v>12100.7</v>
      </c>
      <c r="J126" s="4">
        <v>12100.7</v>
      </c>
    </row>
    <row r="127" spans="1:10" ht="45" customHeight="1" x14ac:dyDescent="0.25">
      <c r="A127" s="93" t="s">
        <v>109</v>
      </c>
      <c r="B127" s="112" t="s">
        <v>17</v>
      </c>
      <c r="C127" s="37" t="s">
        <v>174</v>
      </c>
      <c r="D127" s="38" t="s">
        <v>175</v>
      </c>
      <c r="E127" s="38" t="s">
        <v>23</v>
      </c>
      <c r="F127" s="4">
        <v>17</v>
      </c>
      <c r="G127" s="4">
        <v>17</v>
      </c>
      <c r="H127" s="4">
        <v>17</v>
      </c>
      <c r="I127" s="4">
        <v>17</v>
      </c>
      <c r="J127" s="4">
        <v>17</v>
      </c>
    </row>
    <row r="128" spans="1:10" ht="81.75" customHeight="1" x14ac:dyDescent="0.25">
      <c r="A128" s="93"/>
      <c r="B128" s="112"/>
      <c r="C128" s="37" t="s">
        <v>171</v>
      </c>
      <c r="D128" s="38" t="s">
        <v>7</v>
      </c>
      <c r="E128" s="38" t="s">
        <v>8</v>
      </c>
      <c r="F128" s="4">
        <v>29998.400000000001</v>
      </c>
      <c r="G128" s="4">
        <v>32316.9</v>
      </c>
      <c r="H128" s="4">
        <v>33836.400000000001</v>
      </c>
      <c r="I128" s="4">
        <v>34786.300000000003</v>
      </c>
      <c r="J128" s="4">
        <v>34786.300000000003</v>
      </c>
    </row>
    <row r="129" spans="1:10" ht="63" x14ac:dyDescent="0.25">
      <c r="A129" s="93" t="s">
        <v>112</v>
      </c>
      <c r="B129" s="112" t="s">
        <v>18</v>
      </c>
      <c r="C129" s="37" t="s">
        <v>176</v>
      </c>
      <c r="D129" s="38" t="s">
        <v>19</v>
      </c>
      <c r="E129" s="38" t="s">
        <v>20</v>
      </c>
      <c r="F129" s="4">
        <v>637900</v>
      </c>
      <c r="G129" s="4">
        <v>637900</v>
      </c>
      <c r="H129" s="4">
        <v>637900</v>
      </c>
      <c r="I129" s="4">
        <v>637900</v>
      </c>
      <c r="J129" s="4">
        <v>637900</v>
      </c>
    </row>
    <row r="130" spans="1:10" ht="69.75" customHeight="1" x14ac:dyDescent="0.25">
      <c r="A130" s="114"/>
      <c r="B130" s="112"/>
      <c r="C130" s="37" t="s">
        <v>177</v>
      </c>
      <c r="D130" s="38" t="s">
        <v>7</v>
      </c>
      <c r="E130" s="38" t="s">
        <v>8</v>
      </c>
      <c r="F130" s="4">
        <v>1840</v>
      </c>
      <c r="G130" s="4">
        <v>1913</v>
      </c>
      <c r="H130" s="4">
        <v>1713</v>
      </c>
      <c r="I130" s="4">
        <v>1754.3</v>
      </c>
      <c r="J130" s="4">
        <v>1754.3</v>
      </c>
    </row>
    <row r="131" spans="1:10" ht="51.75" customHeight="1" x14ac:dyDescent="0.25">
      <c r="A131" s="93" t="s">
        <v>117</v>
      </c>
      <c r="B131" s="112" t="s">
        <v>178</v>
      </c>
      <c r="C131" s="37" t="s">
        <v>179</v>
      </c>
      <c r="D131" s="38" t="s">
        <v>180</v>
      </c>
      <c r="E131" s="38" t="s">
        <v>20</v>
      </c>
      <c r="F131" s="4">
        <v>637900</v>
      </c>
      <c r="G131" s="4">
        <v>637900</v>
      </c>
      <c r="H131" s="4">
        <v>637900</v>
      </c>
      <c r="I131" s="4">
        <v>637900</v>
      </c>
      <c r="J131" s="4">
        <v>637900</v>
      </c>
    </row>
    <row r="132" spans="1:10" ht="100.5" customHeight="1" x14ac:dyDescent="0.25">
      <c r="A132" s="93"/>
      <c r="B132" s="112"/>
      <c r="C132" s="37" t="s">
        <v>177</v>
      </c>
      <c r="D132" s="38" t="s">
        <v>7</v>
      </c>
      <c r="E132" s="38" t="s">
        <v>8</v>
      </c>
      <c r="F132" s="4">
        <v>693</v>
      </c>
      <c r="G132" s="4">
        <v>693</v>
      </c>
      <c r="H132" s="4">
        <v>693</v>
      </c>
      <c r="I132" s="4">
        <v>693</v>
      </c>
      <c r="J132" s="4">
        <v>693</v>
      </c>
    </row>
    <row r="133" spans="1:10" ht="60" customHeight="1" x14ac:dyDescent="0.25">
      <c r="A133" s="93" t="s">
        <v>119</v>
      </c>
      <c r="B133" s="112" t="s">
        <v>181</v>
      </c>
      <c r="C133" s="37" t="s">
        <v>182</v>
      </c>
      <c r="D133" s="112" t="s">
        <v>183</v>
      </c>
      <c r="E133" s="38" t="s">
        <v>20</v>
      </c>
      <c r="F133" s="4">
        <v>136.3546</v>
      </c>
      <c r="G133" s="4">
        <v>637900</v>
      </c>
      <c r="H133" s="4">
        <v>637900</v>
      </c>
      <c r="I133" s="4">
        <v>637900</v>
      </c>
      <c r="J133" s="4">
        <v>637900</v>
      </c>
    </row>
    <row r="134" spans="1:10" x14ac:dyDescent="0.25">
      <c r="A134" s="93"/>
      <c r="B134" s="112"/>
      <c r="C134" s="37" t="s">
        <v>177</v>
      </c>
      <c r="D134" s="112"/>
      <c r="E134" s="38" t="s">
        <v>8</v>
      </c>
      <c r="F134" s="4">
        <v>718.2</v>
      </c>
      <c r="G134" s="4">
        <v>1259.7</v>
      </c>
      <c r="H134" s="4">
        <v>1459.7</v>
      </c>
      <c r="I134" s="4">
        <v>1418.4</v>
      </c>
      <c r="J134" s="4">
        <v>1418.4</v>
      </c>
    </row>
    <row r="135" spans="1:10" ht="31.5" x14ac:dyDescent="0.25">
      <c r="A135" s="93" t="s">
        <v>122</v>
      </c>
      <c r="B135" s="112" t="s">
        <v>101</v>
      </c>
      <c r="C135" s="37" t="s">
        <v>184</v>
      </c>
      <c r="D135" s="38" t="s">
        <v>185</v>
      </c>
      <c r="E135" s="38" t="s">
        <v>21</v>
      </c>
      <c r="F135" s="4">
        <v>3498</v>
      </c>
      <c r="G135" s="4">
        <v>3498</v>
      </c>
      <c r="H135" s="4">
        <v>3498</v>
      </c>
      <c r="I135" s="4">
        <v>3498</v>
      </c>
      <c r="J135" s="4">
        <v>3498</v>
      </c>
    </row>
    <row r="136" spans="1:10" ht="69.75" customHeight="1" x14ac:dyDescent="0.25">
      <c r="A136" s="93"/>
      <c r="B136" s="112"/>
      <c r="C136" s="37" t="s">
        <v>186</v>
      </c>
      <c r="D136" s="38" t="s">
        <v>7</v>
      </c>
      <c r="E136" s="38" t="s">
        <v>100</v>
      </c>
      <c r="F136" s="4">
        <v>1221</v>
      </c>
      <c r="G136" s="5">
        <v>1342.3</v>
      </c>
      <c r="H136" s="4">
        <v>1352.3</v>
      </c>
      <c r="I136" s="4">
        <v>1378.3</v>
      </c>
      <c r="J136" s="4">
        <v>1378.3</v>
      </c>
    </row>
    <row r="137" spans="1:10" ht="54.75" customHeight="1" x14ac:dyDescent="0.25">
      <c r="A137" s="93" t="s">
        <v>124</v>
      </c>
      <c r="B137" s="112" t="s">
        <v>22</v>
      </c>
      <c r="C137" s="37" t="s">
        <v>187</v>
      </c>
      <c r="D137" s="38" t="s">
        <v>188</v>
      </c>
      <c r="E137" s="38" t="s">
        <v>12</v>
      </c>
      <c r="F137" s="4">
        <v>2216</v>
      </c>
      <c r="G137" s="4">
        <v>2216</v>
      </c>
      <c r="H137" s="4">
        <v>2216</v>
      </c>
      <c r="I137" s="4">
        <v>2216</v>
      </c>
      <c r="J137" s="4">
        <v>2216</v>
      </c>
    </row>
    <row r="138" spans="1:10" ht="61.5" customHeight="1" x14ac:dyDescent="0.25">
      <c r="A138" s="93"/>
      <c r="B138" s="112"/>
      <c r="C138" s="37" t="s">
        <v>189</v>
      </c>
      <c r="D138" s="38" t="s">
        <v>7</v>
      </c>
      <c r="E138" s="38" t="s">
        <v>100</v>
      </c>
      <c r="F138" s="4">
        <v>11497.6</v>
      </c>
      <c r="G138" s="4">
        <v>11886.1</v>
      </c>
      <c r="H138" s="4">
        <v>15008.7</v>
      </c>
      <c r="I138" s="4">
        <v>15644.1</v>
      </c>
      <c r="J138" s="4">
        <v>15644.1</v>
      </c>
    </row>
    <row r="139" spans="1:10" ht="63" customHeight="1" x14ac:dyDescent="0.25">
      <c r="A139" s="114"/>
      <c r="B139" s="112"/>
      <c r="C139" s="37" t="s">
        <v>190</v>
      </c>
      <c r="D139" s="38" t="s">
        <v>7</v>
      </c>
      <c r="E139" s="38" t="s">
        <v>100</v>
      </c>
      <c r="F139" s="4">
        <v>192.8</v>
      </c>
      <c r="G139" s="4">
        <v>192.8</v>
      </c>
      <c r="H139" s="4">
        <v>192.8</v>
      </c>
      <c r="I139" s="4">
        <v>192.8</v>
      </c>
      <c r="J139" s="4">
        <v>192.8</v>
      </c>
    </row>
    <row r="140" spans="1:10" ht="39.75" customHeight="1" x14ac:dyDescent="0.25">
      <c r="A140" s="93" t="s">
        <v>126</v>
      </c>
      <c r="B140" s="112" t="s">
        <v>191</v>
      </c>
      <c r="C140" s="37" t="s">
        <v>192</v>
      </c>
      <c r="D140" s="38" t="s">
        <v>193</v>
      </c>
      <c r="E140" s="38" t="s">
        <v>12</v>
      </c>
      <c r="F140" s="4">
        <v>1300</v>
      </c>
      <c r="G140" s="4">
        <v>1300</v>
      </c>
      <c r="H140" s="4">
        <v>1300</v>
      </c>
      <c r="I140" s="4">
        <v>1300</v>
      </c>
      <c r="J140" s="4">
        <v>1300</v>
      </c>
    </row>
    <row r="141" spans="1:10" ht="73.5" customHeight="1" x14ac:dyDescent="0.25">
      <c r="A141" s="93"/>
      <c r="B141" s="112"/>
      <c r="C141" s="37" t="s">
        <v>189</v>
      </c>
      <c r="D141" s="38" t="s">
        <v>7</v>
      </c>
      <c r="E141" s="38" t="s">
        <v>100</v>
      </c>
      <c r="F141" s="4">
        <v>1039.5</v>
      </c>
      <c r="G141" s="4">
        <v>1070.9000000000001</v>
      </c>
      <c r="H141" s="4">
        <v>1246</v>
      </c>
      <c r="I141" s="4">
        <v>1304.5</v>
      </c>
      <c r="J141" s="4">
        <v>1304.5</v>
      </c>
    </row>
    <row r="142" spans="1:10" ht="31.5" x14ac:dyDescent="0.25">
      <c r="A142" s="93" t="s">
        <v>128</v>
      </c>
      <c r="B142" s="112" t="s">
        <v>22</v>
      </c>
      <c r="C142" s="37" t="s">
        <v>194</v>
      </c>
      <c r="D142" s="38" t="s">
        <v>195</v>
      </c>
      <c r="E142" s="38" t="s">
        <v>12</v>
      </c>
      <c r="F142" s="4">
        <v>200</v>
      </c>
      <c r="G142" s="4">
        <v>200</v>
      </c>
      <c r="H142" s="4">
        <v>200</v>
      </c>
      <c r="I142" s="4">
        <v>200</v>
      </c>
      <c r="J142" s="4">
        <v>200</v>
      </c>
    </row>
    <row r="143" spans="1:10" ht="84.75" customHeight="1" x14ac:dyDescent="0.25">
      <c r="A143" s="93"/>
      <c r="B143" s="112"/>
      <c r="C143" s="37" t="s">
        <v>196</v>
      </c>
      <c r="D143" s="38" t="s">
        <v>7</v>
      </c>
      <c r="E143" s="38" t="s">
        <v>100</v>
      </c>
      <c r="F143" s="4">
        <v>5725.4</v>
      </c>
      <c r="G143" s="4">
        <v>5897.4</v>
      </c>
      <c r="H143" s="4">
        <v>6097.6</v>
      </c>
      <c r="I143" s="4">
        <v>6331.8</v>
      </c>
      <c r="J143" s="4">
        <v>6331.8</v>
      </c>
    </row>
    <row r="144" spans="1:10" ht="65.25" customHeight="1" x14ac:dyDescent="0.25">
      <c r="A144" s="93" t="s">
        <v>131</v>
      </c>
      <c r="B144" s="112" t="s">
        <v>24</v>
      </c>
      <c r="C144" s="37" t="s">
        <v>197</v>
      </c>
      <c r="D144" s="38" t="s">
        <v>198</v>
      </c>
      <c r="E144" s="38" t="s">
        <v>20</v>
      </c>
      <c r="F144" s="4">
        <v>12366</v>
      </c>
      <c r="G144" s="4">
        <v>8250</v>
      </c>
      <c r="H144" s="4">
        <v>8250</v>
      </c>
      <c r="I144" s="4">
        <v>8250</v>
      </c>
      <c r="J144" s="4">
        <v>8250</v>
      </c>
    </row>
    <row r="145" spans="1:10" ht="64.5" customHeight="1" x14ac:dyDescent="0.25">
      <c r="A145" s="93"/>
      <c r="B145" s="112"/>
      <c r="C145" s="37" t="s">
        <v>199</v>
      </c>
      <c r="D145" s="38" t="s">
        <v>7</v>
      </c>
      <c r="E145" s="38" t="s">
        <v>8</v>
      </c>
      <c r="F145" s="4">
        <v>6174.8</v>
      </c>
      <c r="G145" s="4">
        <v>6383.8</v>
      </c>
      <c r="H145" s="4">
        <v>7868.2</v>
      </c>
      <c r="I145" s="4">
        <v>8218.5</v>
      </c>
      <c r="J145" s="4">
        <v>8218.5</v>
      </c>
    </row>
    <row r="146" spans="1:10" ht="63" x14ac:dyDescent="0.25">
      <c r="A146" s="114"/>
      <c r="B146" s="112"/>
      <c r="C146" s="37" t="s">
        <v>200</v>
      </c>
      <c r="D146" s="38" t="s">
        <v>7</v>
      </c>
      <c r="E146" s="38" t="s">
        <v>8</v>
      </c>
      <c r="F146" s="4">
        <v>148.9</v>
      </c>
      <c r="G146" s="4">
        <v>145.9</v>
      </c>
      <c r="H146" s="4">
        <v>126.1</v>
      </c>
      <c r="I146" s="4">
        <v>126.1</v>
      </c>
      <c r="J146" s="4">
        <v>126.1</v>
      </c>
    </row>
    <row r="147" spans="1:10" x14ac:dyDescent="0.25">
      <c r="A147" s="114" t="s">
        <v>267</v>
      </c>
      <c r="B147" s="114"/>
      <c r="C147" s="114"/>
      <c r="D147" s="114"/>
      <c r="E147" s="114"/>
      <c r="F147" s="4">
        <f>F124+F126+F128+F130+F132+F134+F136+F138+F139+F141+F143+F145+F146</f>
        <v>71257.099999999991</v>
      </c>
      <c r="G147" s="4">
        <f t="shared" ref="G147:J147" si="27">G124+G126+G128+G130+G132+G134+G136+G138+G139+G141+G143+G145+G146</f>
        <v>76405.899999999994</v>
      </c>
      <c r="H147" s="4">
        <f t="shared" si="27"/>
        <v>82897.900000000009</v>
      </c>
      <c r="I147" s="4">
        <f t="shared" si="27"/>
        <v>85152.200000000026</v>
      </c>
      <c r="J147" s="4">
        <f t="shared" si="27"/>
        <v>85152.200000000026</v>
      </c>
    </row>
    <row r="148" spans="1:10" x14ac:dyDescent="0.25">
      <c r="A148" s="114" t="s">
        <v>232</v>
      </c>
      <c r="B148" s="114"/>
      <c r="C148" s="114"/>
      <c r="D148" s="114"/>
      <c r="E148" s="114"/>
      <c r="F148" s="114"/>
      <c r="G148" s="114"/>
      <c r="H148" s="114"/>
      <c r="I148" s="114"/>
      <c r="J148" s="114"/>
    </row>
    <row r="149" spans="1:10" ht="63" x14ac:dyDescent="0.25">
      <c r="A149" s="93" t="s">
        <v>104</v>
      </c>
      <c r="B149" s="112" t="s">
        <v>233</v>
      </c>
      <c r="C149" s="37" t="s">
        <v>236</v>
      </c>
      <c r="D149" s="38" t="s">
        <v>234</v>
      </c>
      <c r="E149" s="38" t="s">
        <v>269</v>
      </c>
      <c r="F149" s="11">
        <v>0</v>
      </c>
      <c r="G149" s="11">
        <v>0</v>
      </c>
      <c r="H149" s="11">
        <v>10</v>
      </c>
      <c r="I149" s="11">
        <v>10</v>
      </c>
      <c r="J149" s="11">
        <v>10</v>
      </c>
    </row>
    <row r="150" spans="1:10" ht="81" customHeight="1" x14ac:dyDescent="0.25">
      <c r="A150" s="93"/>
      <c r="B150" s="112"/>
      <c r="C150" s="37" t="s">
        <v>235</v>
      </c>
      <c r="D150" s="38" t="s">
        <v>7</v>
      </c>
      <c r="E150" s="38" t="s">
        <v>8</v>
      </c>
      <c r="F150" s="11">
        <v>0</v>
      </c>
      <c r="G150" s="11">
        <v>0</v>
      </c>
      <c r="H150" s="11">
        <v>21139.3</v>
      </c>
      <c r="I150" s="11">
        <v>21781.3</v>
      </c>
      <c r="J150" s="11">
        <v>21781.3</v>
      </c>
    </row>
    <row r="151" spans="1:10" x14ac:dyDescent="0.25">
      <c r="A151" s="93" t="s">
        <v>268</v>
      </c>
      <c r="B151" s="93"/>
      <c r="C151" s="93"/>
      <c r="D151" s="93"/>
      <c r="E151" s="93"/>
      <c r="F151" s="11">
        <f>SUM(F149:F150)</f>
        <v>0</v>
      </c>
      <c r="G151" s="11">
        <f t="shared" ref="G151" si="28">SUM(G149:G150)</f>
        <v>0</v>
      </c>
      <c r="H151" s="11">
        <f>H150</f>
        <v>21139.3</v>
      </c>
      <c r="I151" s="11">
        <f t="shared" ref="I151:J151" si="29">I150</f>
        <v>21781.3</v>
      </c>
      <c r="J151" s="11">
        <f t="shared" si="29"/>
        <v>21781.3</v>
      </c>
    </row>
    <row r="152" spans="1:10" ht="23.25" customHeight="1" x14ac:dyDescent="0.25">
      <c r="A152" s="93" t="s">
        <v>263</v>
      </c>
      <c r="B152" s="93"/>
      <c r="C152" s="93"/>
      <c r="D152" s="93"/>
      <c r="E152" s="93"/>
      <c r="F152" s="93"/>
      <c r="G152" s="93"/>
      <c r="H152" s="93"/>
      <c r="I152" s="93"/>
      <c r="J152" s="93"/>
    </row>
    <row r="153" spans="1:10" ht="47.25" x14ac:dyDescent="0.25">
      <c r="A153" s="93" t="s">
        <v>104</v>
      </c>
      <c r="B153" s="112" t="s">
        <v>242</v>
      </c>
      <c r="C153" s="27" t="s">
        <v>243</v>
      </c>
      <c r="D153" s="38" t="s">
        <v>244</v>
      </c>
      <c r="E153" s="38" t="s">
        <v>245</v>
      </c>
      <c r="F153" s="13">
        <v>19735</v>
      </c>
      <c r="G153" s="13">
        <v>27372</v>
      </c>
      <c r="H153" s="13">
        <v>27372</v>
      </c>
      <c r="I153" s="13">
        <v>27372</v>
      </c>
      <c r="J153" s="13">
        <v>27372</v>
      </c>
    </row>
    <row r="154" spans="1:10" ht="63" x14ac:dyDescent="0.25">
      <c r="A154" s="93"/>
      <c r="B154" s="112"/>
      <c r="C154" s="27" t="s">
        <v>246</v>
      </c>
      <c r="D154" s="38" t="s">
        <v>7</v>
      </c>
      <c r="E154" s="38" t="s">
        <v>8</v>
      </c>
      <c r="F154" s="14">
        <v>561</v>
      </c>
      <c r="G154" s="14">
        <v>1675.48</v>
      </c>
      <c r="H154" s="14">
        <v>2049.79</v>
      </c>
      <c r="I154" s="14">
        <v>2049.79</v>
      </c>
      <c r="J154" s="14">
        <v>2049.79</v>
      </c>
    </row>
    <row r="155" spans="1:10" ht="47.25" x14ac:dyDescent="0.25">
      <c r="A155" s="93" t="s">
        <v>108</v>
      </c>
      <c r="B155" s="112" t="s">
        <v>90</v>
      </c>
      <c r="C155" s="27" t="s">
        <v>247</v>
      </c>
      <c r="D155" s="38" t="s">
        <v>244</v>
      </c>
      <c r="E155" s="38" t="s">
        <v>245</v>
      </c>
      <c r="F155" s="13">
        <v>3060</v>
      </c>
      <c r="G155" s="13">
        <v>11604</v>
      </c>
      <c r="H155" s="13">
        <v>11604</v>
      </c>
      <c r="I155" s="13">
        <v>11604</v>
      </c>
      <c r="J155" s="13">
        <v>11604</v>
      </c>
    </row>
    <row r="156" spans="1:10" ht="63" x14ac:dyDescent="0.25">
      <c r="A156" s="93"/>
      <c r="B156" s="112"/>
      <c r="C156" s="27" t="s">
        <v>246</v>
      </c>
      <c r="D156" s="38" t="s">
        <v>7</v>
      </c>
      <c r="E156" s="38" t="s">
        <v>8</v>
      </c>
      <c r="F156" s="14">
        <v>1577.4</v>
      </c>
      <c r="G156" s="14">
        <v>621.54999999999995</v>
      </c>
      <c r="H156" s="14">
        <v>763.65</v>
      </c>
      <c r="I156" s="14">
        <v>763.65</v>
      </c>
      <c r="J156" s="14">
        <v>763.65</v>
      </c>
    </row>
    <row r="157" spans="1:10" ht="47.25" x14ac:dyDescent="0.25">
      <c r="A157" s="93" t="s">
        <v>109</v>
      </c>
      <c r="B157" s="112" t="s">
        <v>248</v>
      </c>
      <c r="C157" s="27" t="s">
        <v>249</v>
      </c>
      <c r="D157" s="38" t="s">
        <v>244</v>
      </c>
      <c r="E157" s="38" t="s">
        <v>245</v>
      </c>
      <c r="F157" s="13">
        <v>121714</v>
      </c>
      <c r="G157" s="13">
        <v>107694</v>
      </c>
      <c r="H157" s="13">
        <v>107694</v>
      </c>
      <c r="I157" s="13">
        <v>107694</v>
      </c>
      <c r="J157" s="13">
        <v>107694</v>
      </c>
    </row>
    <row r="158" spans="1:10" ht="63" x14ac:dyDescent="0.25">
      <c r="A158" s="93"/>
      <c r="B158" s="112"/>
      <c r="C158" s="27" t="s">
        <v>246</v>
      </c>
      <c r="D158" s="38" t="s">
        <v>7</v>
      </c>
      <c r="E158" s="38" t="s">
        <v>8</v>
      </c>
      <c r="F158" s="14">
        <v>2113.6</v>
      </c>
      <c r="G158" s="14">
        <v>2202.0500000000002</v>
      </c>
      <c r="H158" s="14">
        <v>2694.87</v>
      </c>
      <c r="I158" s="14">
        <v>2694.87</v>
      </c>
      <c r="J158" s="14">
        <v>2694.87</v>
      </c>
    </row>
    <row r="159" spans="1:10" ht="47.25" x14ac:dyDescent="0.25">
      <c r="A159" s="93" t="s">
        <v>112</v>
      </c>
      <c r="B159" s="112" t="s">
        <v>250</v>
      </c>
      <c r="C159" s="27" t="s">
        <v>251</v>
      </c>
      <c r="D159" s="38" t="s">
        <v>244</v>
      </c>
      <c r="E159" s="38" t="s">
        <v>245</v>
      </c>
      <c r="F159" s="13">
        <v>114878</v>
      </c>
      <c r="G159" s="13">
        <v>118840</v>
      </c>
      <c r="H159" s="13">
        <v>118840</v>
      </c>
      <c r="I159" s="13">
        <v>118840</v>
      </c>
      <c r="J159" s="13">
        <v>118840</v>
      </c>
    </row>
    <row r="160" spans="1:10" ht="63" x14ac:dyDescent="0.25">
      <c r="A160" s="93"/>
      <c r="B160" s="112"/>
      <c r="C160" s="27" t="s">
        <v>246</v>
      </c>
      <c r="D160" s="38" t="s">
        <v>7</v>
      </c>
      <c r="E160" s="38" t="s">
        <v>8</v>
      </c>
      <c r="F160" s="14">
        <v>2133</v>
      </c>
      <c r="G160" s="14">
        <v>3344.12</v>
      </c>
      <c r="H160" s="14">
        <v>4092.55</v>
      </c>
      <c r="I160" s="14">
        <v>4092.55</v>
      </c>
      <c r="J160" s="14">
        <v>4092.55</v>
      </c>
    </row>
    <row r="161" spans="1:10" ht="47.25" x14ac:dyDescent="0.25">
      <c r="A161" s="93" t="s">
        <v>117</v>
      </c>
      <c r="B161" s="112" t="s">
        <v>252</v>
      </c>
      <c r="C161" s="27" t="s">
        <v>253</v>
      </c>
      <c r="D161" s="38" t="s">
        <v>244</v>
      </c>
      <c r="E161" s="38" t="s">
        <v>245</v>
      </c>
      <c r="F161" s="13">
        <v>2098</v>
      </c>
      <c r="G161" s="13">
        <v>1908</v>
      </c>
      <c r="H161" s="13">
        <v>1908</v>
      </c>
      <c r="I161" s="13">
        <v>1908</v>
      </c>
      <c r="J161" s="13">
        <v>1908</v>
      </c>
    </row>
    <row r="162" spans="1:10" ht="63" x14ac:dyDescent="0.25">
      <c r="A162" s="93"/>
      <c r="B162" s="112"/>
      <c r="C162" s="27" t="s">
        <v>246</v>
      </c>
      <c r="D162" s="38" t="s">
        <v>7</v>
      </c>
      <c r="E162" s="38" t="s">
        <v>8</v>
      </c>
      <c r="F162" s="14">
        <v>332.6</v>
      </c>
      <c r="G162" s="14">
        <v>367</v>
      </c>
      <c r="H162" s="14">
        <v>447.14</v>
      </c>
      <c r="I162" s="14">
        <v>447.14</v>
      </c>
      <c r="J162" s="14">
        <v>447.14</v>
      </c>
    </row>
    <row r="163" spans="1:10" ht="47.25" x14ac:dyDescent="0.25">
      <c r="A163" s="93" t="s">
        <v>119</v>
      </c>
      <c r="B163" s="112" t="s">
        <v>254</v>
      </c>
      <c r="C163" s="37" t="s">
        <v>255</v>
      </c>
      <c r="D163" s="38" t="s">
        <v>244</v>
      </c>
      <c r="E163" s="38" t="s">
        <v>256</v>
      </c>
      <c r="F163" s="13">
        <v>7912</v>
      </c>
      <c r="G163" s="13">
        <v>7880</v>
      </c>
      <c r="H163" s="13">
        <v>7880</v>
      </c>
      <c r="I163" s="13">
        <v>7880</v>
      </c>
      <c r="J163" s="13">
        <v>7880</v>
      </c>
    </row>
    <row r="164" spans="1:10" ht="63" x14ac:dyDescent="0.25">
      <c r="A164" s="93"/>
      <c r="B164" s="112"/>
      <c r="C164" s="27" t="s">
        <v>257</v>
      </c>
      <c r="D164" s="38" t="s">
        <v>7</v>
      </c>
      <c r="E164" s="38" t="s">
        <v>8</v>
      </c>
      <c r="F164" s="13">
        <v>3262.9</v>
      </c>
      <c r="G164" s="14">
        <v>4107.92</v>
      </c>
      <c r="H164" s="14">
        <v>5093.34</v>
      </c>
      <c r="I164" s="14">
        <v>5071.67</v>
      </c>
      <c r="J164" s="14">
        <v>5049.3999999999996</v>
      </c>
    </row>
    <row r="165" spans="1:10" ht="47.25" x14ac:dyDescent="0.25">
      <c r="A165" s="93" t="s">
        <v>122</v>
      </c>
      <c r="B165" s="112" t="s">
        <v>258</v>
      </c>
      <c r="C165" s="37" t="s">
        <v>259</v>
      </c>
      <c r="D165" s="38" t="s">
        <v>244</v>
      </c>
      <c r="E165" s="38" t="s">
        <v>260</v>
      </c>
      <c r="F165" s="13">
        <v>5.4660000000000002</v>
      </c>
      <c r="G165" s="14">
        <v>5.9821</v>
      </c>
      <c r="H165" s="14">
        <v>5.9821</v>
      </c>
      <c r="I165" s="14">
        <v>5.9821</v>
      </c>
      <c r="J165" s="14">
        <v>5.9821</v>
      </c>
    </row>
    <row r="166" spans="1:10" ht="63" x14ac:dyDescent="0.25">
      <c r="A166" s="93"/>
      <c r="B166" s="112"/>
      <c r="C166" s="27" t="s">
        <v>257</v>
      </c>
      <c r="D166" s="38" t="s">
        <v>7</v>
      </c>
      <c r="E166" s="38" t="s">
        <v>8</v>
      </c>
      <c r="F166" s="13">
        <v>3404.8</v>
      </c>
      <c r="G166" s="14">
        <v>4906</v>
      </c>
      <c r="H166" s="14">
        <v>6082.87</v>
      </c>
      <c r="I166" s="14">
        <v>6056.99</v>
      </c>
      <c r="J166" s="14">
        <v>6030.39</v>
      </c>
    </row>
    <row r="167" spans="1:10" ht="47.25" x14ac:dyDescent="0.25">
      <c r="A167" s="93" t="s">
        <v>124</v>
      </c>
      <c r="B167" s="112" t="s">
        <v>261</v>
      </c>
      <c r="C167" s="37" t="s">
        <v>262</v>
      </c>
      <c r="D167" s="38" t="s">
        <v>244</v>
      </c>
      <c r="E167" s="38" t="s">
        <v>256</v>
      </c>
      <c r="F167" s="13">
        <v>65371</v>
      </c>
      <c r="G167" s="14">
        <v>56300</v>
      </c>
      <c r="H167" s="14">
        <v>65000</v>
      </c>
      <c r="I167" s="14">
        <v>65000</v>
      </c>
      <c r="J167" s="14">
        <v>65000</v>
      </c>
    </row>
    <row r="168" spans="1:10" ht="63" x14ac:dyDescent="0.25">
      <c r="A168" s="93"/>
      <c r="B168" s="112"/>
      <c r="C168" s="27" t="s">
        <v>257</v>
      </c>
      <c r="D168" s="38" t="s">
        <v>7</v>
      </c>
      <c r="E168" s="38" t="s">
        <v>8</v>
      </c>
      <c r="F168" s="13">
        <v>957.6</v>
      </c>
      <c r="G168" s="14">
        <v>1204.78</v>
      </c>
      <c r="H168" s="14">
        <v>1493.79</v>
      </c>
      <c r="I168" s="14">
        <v>1487.44</v>
      </c>
      <c r="J168" s="14">
        <v>1480.91</v>
      </c>
    </row>
    <row r="169" spans="1:10" x14ac:dyDescent="0.25">
      <c r="A169" s="114" t="s">
        <v>270</v>
      </c>
      <c r="B169" s="114"/>
      <c r="C169" s="114"/>
      <c r="D169" s="114"/>
      <c r="E169" s="38" t="s">
        <v>8</v>
      </c>
      <c r="F169" s="14">
        <f>F154+F156+F158+F160+F162+F164+F166+F168</f>
        <v>14342.9</v>
      </c>
      <c r="G169" s="14">
        <f t="shared" ref="G169:J169" si="30">G154+G156+G158+G160+G162+G164+G166+G168</f>
        <v>18428.900000000001</v>
      </c>
      <c r="H169" s="14">
        <f t="shared" si="30"/>
        <v>22718</v>
      </c>
      <c r="I169" s="14">
        <f t="shared" si="30"/>
        <v>22664.1</v>
      </c>
      <c r="J169" s="14">
        <f t="shared" si="30"/>
        <v>22608.7</v>
      </c>
    </row>
    <row r="170" spans="1:10" ht="27" customHeight="1" x14ac:dyDescent="0.25">
      <c r="A170" s="93" t="s">
        <v>322</v>
      </c>
      <c r="B170" s="93"/>
      <c r="C170" s="93"/>
      <c r="D170" s="93"/>
      <c r="E170" s="93"/>
      <c r="F170" s="93"/>
      <c r="G170" s="93"/>
      <c r="H170" s="93"/>
      <c r="I170" s="93"/>
      <c r="J170" s="93"/>
    </row>
    <row r="171" spans="1:10" ht="259.5" customHeight="1" x14ac:dyDescent="0.25">
      <c r="A171" s="93" t="s">
        <v>104</v>
      </c>
      <c r="B171" s="1" t="s">
        <v>271</v>
      </c>
      <c r="C171" s="93" t="s">
        <v>272</v>
      </c>
      <c r="D171" s="28" t="s">
        <v>273</v>
      </c>
      <c r="E171" s="27" t="s">
        <v>274</v>
      </c>
      <c r="F171" s="3">
        <v>3365</v>
      </c>
      <c r="G171" s="21">
        <f>3330</f>
        <v>3330</v>
      </c>
      <c r="H171" s="10">
        <f>3154</f>
        <v>3154</v>
      </c>
      <c r="I171" s="10">
        <f>3154</f>
        <v>3154</v>
      </c>
      <c r="J171" s="10">
        <f>3154</f>
        <v>3154</v>
      </c>
    </row>
    <row r="172" spans="1:10" ht="47.25" x14ac:dyDescent="0.25">
      <c r="A172" s="93"/>
      <c r="B172" s="2" t="s">
        <v>275</v>
      </c>
      <c r="C172" s="93"/>
      <c r="D172" s="38" t="s">
        <v>273</v>
      </c>
      <c r="E172" s="27" t="s">
        <v>274</v>
      </c>
      <c r="F172" s="4">
        <v>0</v>
      </c>
      <c r="G172" s="4">
        <v>71</v>
      </c>
      <c r="H172" s="4">
        <v>940</v>
      </c>
      <c r="I172" s="4">
        <v>386</v>
      </c>
      <c r="J172" s="4">
        <v>386</v>
      </c>
    </row>
    <row r="173" spans="1:10" ht="258.75" customHeight="1" x14ac:dyDescent="0.25">
      <c r="A173" s="93"/>
      <c r="B173" s="2" t="s">
        <v>271</v>
      </c>
      <c r="C173" s="27" t="s">
        <v>276</v>
      </c>
      <c r="D173" s="38" t="s">
        <v>7</v>
      </c>
      <c r="E173" s="27" t="s">
        <v>100</v>
      </c>
      <c r="F173" s="4">
        <v>579991.71</v>
      </c>
      <c r="G173" s="4">
        <v>560371.36</v>
      </c>
      <c r="H173" s="4">
        <v>570349.68000000005</v>
      </c>
      <c r="I173" s="4">
        <v>570349.68000000005</v>
      </c>
      <c r="J173" s="4">
        <v>570349.68000000005</v>
      </c>
    </row>
    <row r="174" spans="1:10" ht="63" x14ac:dyDescent="0.25">
      <c r="A174" s="93"/>
      <c r="B174" s="2" t="s">
        <v>275</v>
      </c>
      <c r="C174" s="27" t="s">
        <v>277</v>
      </c>
      <c r="D174" s="38" t="s">
        <v>7</v>
      </c>
      <c r="E174" s="27" t="s">
        <v>100</v>
      </c>
      <c r="F174" s="4">
        <v>0</v>
      </c>
      <c r="G174" s="4">
        <v>1932</v>
      </c>
      <c r="H174" s="4">
        <v>27556.25</v>
      </c>
      <c r="I174" s="4">
        <v>11315.65</v>
      </c>
      <c r="J174" s="4">
        <v>11315.65</v>
      </c>
    </row>
    <row r="175" spans="1:10" ht="31.5" x14ac:dyDescent="0.25">
      <c r="A175" s="93" t="s">
        <v>108</v>
      </c>
      <c r="B175" s="121" t="s">
        <v>278</v>
      </c>
      <c r="C175" s="37" t="s">
        <v>279</v>
      </c>
      <c r="D175" s="28" t="s">
        <v>273</v>
      </c>
      <c r="E175" s="27" t="s">
        <v>274</v>
      </c>
      <c r="F175" s="3">
        <v>17469</v>
      </c>
      <c r="G175" s="5">
        <v>15826</v>
      </c>
      <c r="H175" s="10">
        <v>15929</v>
      </c>
      <c r="I175" s="10">
        <v>15929</v>
      </c>
      <c r="J175" s="10">
        <v>15929</v>
      </c>
    </row>
    <row r="176" spans="1:10" ht="63" x14ac:dyDescent="0.25">
      <c r="A176" s="93"/>
      <c r="B176" s="120"/>
      <c r="C176" s="37" t="s">
        <v>280</v>
      </c>
      <c r="D176" s="38" t="s">
        <v>7</v>
      </c>
      <c r="E176" s="27" t="s">
        <v>8</v>
      </c>
      <c r="F176" s="4">
        <v>63871.42</v>
      </c>
      <c r="G176" s="4">
        <v>80935.791320000004</v>
      </c>
      <c r="H176" s="4">
        <v>78434.206179999994</v>
      </c>
      <c r="I176" s="4">
        <v>78434.206179999994</v>
      </c>
      <c r="J176" s="4">
        <v>78434.206179999994</v>
      </c>
    </row>
    <row r="177" spans="1:10" ht="271.5" customHeight="1" x14ac:dyDescent="0.25">
      <c r="A177" s="93" t="s">
        <v>109</v>
      </c>
      <c r="B177" s="1" t="s">
        <v>281</v>
      </c>
      <c r="C177" s="93" t="s">
        <v>282</v>
      </c>
      <c r="D177" s="28" t="s">
        <v>273</v>
      </c>
      <c r="E177" s="27" t="s">
        <v>274</v>
      </c>
      <c r="F177" s="3">
        <v>26109</v>
      </c>
      <c r="G177" s="5">
        <f>25795</f>
        <v>25795</v>
      </c>
      <c r="H177" s="4">
        <f>26065</f>
        <v>26065</v>
      </c>
      <c r="I177" s="4">
        <f>26065</f>
        <v>26065</v>
      </c>
      <c r="J177" s="4">
        <f>26065</f>
        <v>26065</v>
      </c>
    </row>
    <row r="178" spans="1:10" ht="47.25" x14ac:dyDescent="0.25">
      <c r="A178" s="93"/>
      <c r="B178" s="2" t="s">
        <v>283</v>
      </c>
      <c r="C178" s="93"/>
      <c r="D178" s="38" t="s">
        <v>273</v>
      </c>
      <c r="E178" s="27" t="s">
        <v>274</v>
      </c>
      <c r="F178" s="4">
        <v>0</v>
      </c>
      <c r="G178" s="4">
        <v>60</v>
      </c>
      <c r="H178" s="4">
        <v>300</v>
      </c>
      <c r="I178" s="4">
        <v>300</v>
      </c>
      <c r="J178" s="4">
        <v>300</v>
      </c>
    </row>
    <row r="179" spans="1:10" ht="271.5" customHeight="1" x14ac:dyDescent="0.25">
      <c r="A179" s="93"/>
      <c r="B179" s="2" t="s">
        <v>281</v>
      </c>
      <c r="C179" s="37" t="s">
        <v>284</v>
      </c>
      <c r="D179" s="38" t="s">
        <v>7</v>
      </c>
      <c r="E179" s="27" t="s">
        <v>100</v>
      </c>
      <c r="F179" s="4">
        <v>426094.28</v>
      </c>
      <c r="G179" s="4">
        <v>476141.61</v>
      </c>
      <c r="H179" s="4">
        <v>507915.79343000002</v>
      </c>
      <c r="I179" s="4">
        <v>507915.79343000002</v>
      </c>
      <c r="J179" s="4">
        <v>507915.79343000002</v>
      </c>
    </row>
    <row r="180" spans="1:10" ht="63" x14ac:dyDescent="0.25">
      <c r="A180" s="93"/>
      <c r="B180" s="2" t="s">
        <v>275</v>
      </c>
      <c r="C180" s="37" t="s">
        <v>285</v>
      </c>
      <c r="D180" s="38" t="s">
        <v>7</v>
      </c>
      <c r="E180" s="27" t="s">
        <v>100</v>
      </c>
      <c r="F180" s="4">
        <v>0</v>
      </c>
      <c r="G180" s="4">
        <v>1007.8</v>
      </c>
      <c r="H180" s="4">
        <v>6132.6</v>
      </c>
      <c r="I180" s="4">
        <v>6132.6</v>
      </c>
      <c r="J180" s="4">
        <v>6132.6</v>
      </c>
    </row>
    <row r="181" spans="1:10" ht="47.25" x14ac:dyDescent="0.25">
      <c r="A181" s="93" t="s">
        <v>112</v>
      </c>
      <c r="B181" s="2" t="s">
        <v>286</v>
      </c>
      <c r="C181" s="93" t="s">
        <v>287</v>
      </c>
      <c r="D181" s="122" t="s">
        <v>273</v>
      </c>
      <c r="E181" s="114" t="s">
        <v>274</v>
      </c>
      <c r="F181" s="3" t="s">
        <v>288</v>
      </c>
      <c r="G181" s="4">
        <v>2894</v>
      </c>
      <c r="H181" s="4">
        <v>2909</v>
      </c>
      <c r="I181" s="4">
        <v>2909</v>
      </c>
      <c r="J181" s="4">
        <v>2909</v>
      </c>
    </row>
    <row r="182" spans="1:10" ht="47.25" x14ac:dyDescent="0.25">
      <c r="A182" s="93"/>
      <c r="B182" s="2" t="s">
        <v>283</v>
      </c>
      <c r="C182" s="93"/>
      <c r="D182" s="122"/>
      <c r="E182" s="114"/>
      <c r="F182" s="3">
        <v>113</v>
      </c>
      <c r="G182" s="4">
        <v>205</v>
      </c>
      <c r="H182" s="4">
        <v>216</v>
      </c>
      <c r="I182" s="4">
        <v>216</v>
      </c>
      <c r="J182" s="4">
        <v>216</v>
      </c>
    </row>
    <row r="183" spans="1:10" ht="47.25" x14ac:dyDescent="0.25">
      <c r="A183" s="93"/>
      <c r="B183" s="2" t="s">
        <v>286</v>
      </c>
      <c r="C183" s="37" t="s">
        <v>289</v>
      </c>
      <c r="D183" s="114" t="s">
        <v>7</v>
      </c>
      <c r="E183" s="114" t="s">
        <v>8</v>
      </c>
      <c r="F183" s="4">
        <v>476528.35</v>
      </c>
      <c r="G183" s="4">
        <v>578704.22427000001</v>
      </c>
      <c r="H183" s="4">
        <v>631706.28099</v>
      </c>
      <c r="I183" s="4">
        <v>631706.28099</v>
      </c>
      <c r="J183" s="4">
        <v>631706.28099</v>
      </c>
    </row>
    <row r="184" spans="1:10" ht="47.25" x14ac:dyDescent="0.25">
      <c r="A184" s="93"/>
      <c r="B184" s="1" t="s">
        <v>283</v>
      </c>
      <c r="C184" s="37" t="s">
        <v>289</v>
      </c>
      <c r="D184" s="114"/>
      <c r="E184" s="114"/>
      <c r="F184" s="4">
        <v>11925.4</v>
      </c>
      <c r="G184" s="4">
        <v>34032.9</v>
      </c>
      <c r="H184" s="4">
        <v>44781.120000000003</v>
      </c>
      <c r="I184" s="4">
        <v>44781.120000000003</v>
      </c>
      <c r="J184" s="4">
        <v>44781.120000000003</v>
      </c>
    </row>
    <row r="185" spans="1:10" ht="31.5" x14ac:dyDescent="0.25">
      <c r="A185" s="93" t="s">
        <v>117</v>
      </c>
      <c r="B185" s="118" t="s">
        <v>290</v>
      </c>
      <c r="C185" s="37" t="s">
        <v>291</v>
      </c>
      <c r="D185" s="28" t="s">
        <v>273</v>
      </c>
      <c r="E185" s="27" t="s">
        <v>274</v>
      </c>
      <c r="F185" s="3">
        <v>316</v>
      </c>
      <c r="G185" s="4">
        <v>686</v>
      </c>
      <c r="H185" s="4">
        <v>752</v>
      </c>
      <c r="I185" s="4">
        <v>752</v>
      </c>
      <c r="J185" s="4">
        <v>752</v>
      </c>
    </row>
    <row r="186" spans="1:10" ht="63" x14ac:dyDescent="0.25">
      <c r="A186" s="93"/>
      <c r="B186" s="120"/>
      <c r="C186" s="37" t="s">
        <v>292</v>
      </c>
      <c r="D186" s="38" t="s">
        <v>7</v>
      </c>
      <c r="E186" s="27" t="s">
        <v>8</v>
      </c>
      <c r="F186" s="4">
        <v>1155.3800000000001</v>
      </c>
      <c r="G186" s="4">
        <v>4265.5281299999997</v>
      </c>
      <c r="H186" s="4">
        <v>4562.1924900000004</v>
      </c>
      <c r="I186" s="4">
        <v>4562.1924900000004</v>
      </c>
      <c r="J186" s="4">
        <v>4562.1924900000004</v>
      </c>
    </row>
    <row r="187" spans="1:10" ht="31.5" x14ac:dyDescent="0.25">
      <c r="A187" s="93" t="s">
        <v>119</v>
      </c>
      <c r="B187" s="118" t="s">
        <v>290</v>
      </c>
      <c r="C187" s="37" t="s">
        <v>293</v>
      </c>
      <c r="D187" s="28" t="s">
        <v>273</v>
      </c>
      <c r="E187" s="27" t="s">
        <v>274</v>
      </c>
      <c r="F187" s="3">
        <v>3</v>
      </c>
      <c r="G187" s="5">
        <v>0</v>
      </c>
      <c r="H187" s="4">
        <v>0</v>
      </c>
      <c r="I187" s="4">
        <v>0</v>
      </c>
      <c r="J187" s="4">
        <v>0</v>
      </c>
    </row>
    <row r="188" spans="1:10" ht="63" x14ac:dyDescent="0.25">
      <c r="A188" s="93"/>
      <c r="B188" s="120"/>
      <c r="C188" s="37" t="s">
        <v>280</v>
      </c>
      <c r="D188" s="38" t="s">
        <v>7</v>
      </c>
      <c r="E188" s="27" t="s">
        <v>8</v>
      </c>
      <c r="F188" s="4">
        <v>10.97</v>
      </c>
      <c r="G188" s="4">
        <v>0</v>
      </c>
      <c r="H188" s="4">
        <v>0</v>
      </c>
      <c r="I188" s="4">
        <v>0</v>
      </c>
      <c r="J188" s="4">
        <v>0</v>
      </c>
    </row>
    <row r="189" spans="1:10" ht="31.5" x14ac:dyDescent="0.25">
      <c r="A189" s="93" t="s">
        <v>122</v>
      </c>
      <c r="B189" s="118" t="s">
        <v>294</v>
      </c>
      <c r="C189" s="37" t="s">
        <v>295</v>
      </c>
      <c r="D189" s="28" t="s">
        <v>273</v>
      </c>
      <c r="E189" s="27" t="s">
        <v>274</v>
      </c>
      <c r="F189" s="3">
        <v>100</v>
      </c>
      <c r="G189" s="5">
        <v>103</v>
      </c>
      <c r="H189" s="4">
        <v>142</v>
      </c>
      <c r="I189" s="4">
        <v>142</v>
      </c>
      <c r="J189" s="4">
        <v>142</v>
      </c>
    </row>
    <row r="190" spans="1:10" ht="63" x14ac:dyDescent="0.25">
      <c r="A190" s="93"/>
      <c r="B190" s="120"/>
      <c r="C190" s="37" t="s">
        <v>296</v>
      </c>
      <c r="D190" s="38" t="s">
        <v>7</v>
      </c>
      <c r="E190" s="27" t="s">
        <v>8</v>
      </c>
      <c r="F190" s="4">
        <v>1631.98</v>
      </c>
      <c r="G190" s="4">
        <v>1366.28097</v>
      </c>
      <c r="H190" s="4">
        <v>2147.3170500000001</v>
      </c>
      <c r="I190" s="4">
        <v>2147.3170500000001</v>
      </c>
      <c r="J190" s="4">
        <v>2147.3170500000001</v>
      </c>
    </row>
    <row r="191" spans="1:10" ht="47.25" x14ac:dyDescent="0.25">
      <c r="A191" s="93" t="s">
        <v>124</v>
      </c>
      <c r="B191" s="2" t="s">
        <v>294</v>
      </c>
      <c r="C191" s="93" t="s">
        <v>297</v>
      </c>
      <c r="D191" s="28" t="s">
        <v>273</v>
      </c>
      <c r="E191" s="27" t="s">
        <v>274</v>
      </c>
      <c r="F191" s="3">
        <v>16764</v>
      </c>
      <c r="G191" s="5">
        <f>16231</f>
        <v>16231</v>
      </c>
      <c r="H191" s="4">
        <f>15480</f>
        <v>15480</v>
      </c>
      <c r="I191" s="4">
        <f>15480</f>
        <v>15480</v>
      </c>
      <c r="J191" s="4">
        <f>15480</f>
        <v>15480</v>
      </c>
    </row>
    <row r="192" spans="1:10" ht="47.25" x14ac:dyDescent="0.25">
      <c r="A192" s="93"/>
      <c r="B192" s="2" t="s">
        <v>275</v>
      </c>
      <c r="C192" s="93"/>
      <c r="D192" s="38" t="s">
        <v>273</v>
      </c>
      <c r="E192" s="27" t="s">
        <v>274</v>
      </c>
      <c r="F192" s="4">
        <v>134</v>
      </c>
      <c r="G192" s="4">
        <v>190</v>
      </c>
      <c r="H192" s="4">
        <v>268</v>
      </c>
      <c r="I192" s="4">
        <v>268</v>
      </c>
      <c r="J192" s="4">
        <v>268</v>
      </c>
    </row>
    <row r="193" spans="1:10" ht="63" x14ac:dyDescent="0.25">
      <c r="A193" s="93"/>
      <c r="B193" s="2" t="s">
        <v>294</v>
      </c>
      <c r="C193" s="37" t="s">
        <v>284</v>
      </c>
      <c r="D193" s="38" t="s">
        <v>7</v>
      </c>
      <c r="E193" s="27" t="s">
        <v>100</v>
      </c>
      <c r="F193" s="4">
        <v>274973.43</v>
      </c>
      <c r="G193" s="4">
        <v>241644.11845000001</v>
      </c>
      <c r="H193" s="4">
        <v>248481.8982</v>
      </c>
      <c r="I193" s="4">
        <v>248481.8982</v>
      </c>
      <c r="J193" s="4">
        <v>248481.8982</v>
      </c>
    </row>
    <row r="194" spans="1:10" ht="63" x14ac:dyDescent="0.25">
      <c r="A194" s="93"/>
      <c r="B194" s="2" t="s">
        <v>275</v>
      </c>
      <c r="C194" s="37" t="s">
        <v>285</v>
      </c>
      <c r="D194" s="38" t="s">
        <v>7</v>
      </c>
      <c r="E194" s="27" t="s">
        <v>100</v>
      </c>
      <c r="F194" s="4">
        <v>1387.9</v>
      </c>
      <c r="G194" s="4">
        <v>2458</v>
      </c>
      <c r="H194" s="4">
        <v>4454.1400000000003</v>
      </c>
      <c r="I194" s="4">
        <v>4454.34</v>
      </c>
      <c r="J194" s="4">
        <v>4454.34</v>
      </c>
    </row>
    <row r="195" spans="1:10" ht="31.5" x14ac:dyDescent="0.25">
      <c r="A195" s="93" t="s">
        <v>126</v>
      </c>
      <c r="B195" s="118" t="s">
        <v>294</v>
      </c>
      <c r="C195" s="37" t="s">
        <v>298</v>
      </c>
      <c r="D195" s="28" t="s">
        <v>273</v>
      </c>
      <c r="E195" s="27" t="s">
        <v>274</v>
      </c>
      <c r="F195" s="3">
        <v>45</v>
      </c>
      <c r="G195" s="4">
        <v>10</v>
      </c>
      <c r="H195" s="4">
        <v>10</v>
      </c>
      <c r="I195" s="4">
        <v>10</v>
      </c>
      <c r="J195" s="4">
        <v>10</v>
      </c>
    </row>
    <row r="196" spans="1:10" ht="63" x14ac:dyDescent="0.25">
      <c r="A196" s="93"/>
      <c r="B196" s="120"/>
      <c r="C196" s="37" t="s">
        <v>299</v>
      </c>
      <c r="D196" s="38" t="s">
        <v>7</v>
      </c>
      <c r="E196" s="27" t="s">
        <v>8</v>
      </c>
      <c r="F196" s="4">
        <v>734.39</v>
      </c>
      <c r="G196" s="4">
        <v>128.95795000000001</v>
      </c>
      <c r="H196" s="4">
        <v>135.03491</v>
      </c>
      <c r="I196" s="4">
        <v>135.03491</v>
      </c>
      <c r="J196" s="4">
        <v>135.03491</v>
      </c>
    </row>
    <row r="197" spans="1:10" ht="31.5" x14ac:dyDescent="0.25">
      <c r="A197" s="93" t="s">
        <v>128</v>
      </c>
      <c r="B197" s="118" t="s">
        <v>300</v>
      </c>
      <c r="C197" s="37" t="s">
        <v>301</v>
      </c>
      <c r="D197" s="28" t="s">
        <v>273</v>
      </c>
      <c r="E197" s="27" t="s">
        <v>274</v>
      </c>
      <c r="F197" s="3">
        <v>120</v>
      </c>
      <c r="G197" s="5">
        <v>5</v>
      </c>
      <c r="H197" s="4">
        <v>4</v>
      </c>
      <c r="I197" s="4">
        <v>4</v>
      </c>
      <c r="J197" s="4">
        <v>4</v>
      </c>
    </row>
    <row r="198" spans="1:10" ht="63" x14ac:dyDescent="0.25">
      <c r="A198" s="93"/>
      <c r="B198" s="120"/>
      <c r="C198" s="37" t="s">
        <v>299</v>
      </c>
      <c r="D198" s="38" t="s">
        <v>7</v>
      </c>
      <c r="E198" s="27" t="s">
        <v>8</v>
      </c>
      <c r="F198" s="4">
        <v>1958.38</v>
      </c>
      <c r="G198" s="4">
        <v>94.599540000000005</v>
      </c>
      <c r="H198" s="4">
        <v>65.392719999999997</v>
      </c>
      <c r="I198" s="4">
        <v>65.392719999999997</v>
      </c>
      <c r="J198" s="4">
        <v>65.392719999999997</v>
      </c>
    </row>
    <row r="199" spans="1:10" ht="31.5" x14ac:dyDescent="0.25">
      <c r="A199" s="93" t="s">
        <v>131</v>
      </c>
      <c r="B199" s="118" t="s">
        <v>294</v>
      </c>
      <c r="C199" s="37" t="s">
        <v>302</v>
      </c>
      <c r="D199" s="28" t="s">
        <v>273</v>
      </c>
      <c r="E199" s="27" t="s">
        <v>274</v>
      </c>
      <c r="F199" s="3">
        <v>3</v>
      </c>
      <c r="G199" s="5">
        <v>3</v>
      </c>
      <c r="H199" s="4">
        <v>4</v>
      </c>
      <c r="I199" s="4">
        <v>4</v>
      </c>
      <c r="J199" s="4">
        <v>4</v>
      </c>
    </row>
    <row r="200" spans="1:10" ht="63" x14ac:dyDescent="0.25">
      <c r="A200" s="93"/>
      <c r="B200" s="119"/>
      <c r="C200" s="37" t="s">
        <v>303</v>
      </c>
      <c r="D200" s="38" t="s">
        <v>7</v>
      </c>
      <c r="E200" s="27" t="s">
        <v>8</v>
      </c>
      <c r="F200" s="4">
        <v>48.96</v>
      </c>
      <c r="G200" s="4">
        <v>38.349589999999999</v>
      </c>
      <c r="H200" s="4">
        <v>60.260530000000003</v>
      </c>
      <c r="I200" s="4">
        <v>60.260530000000003</v>
      </c>
      <c r="J200" s="4">
        <v>60.260530000000003</v>
      </c>
    </row>
    <row r="201" spans="1:10" ht="31.5" x14ac:dyDescent="0.25">
      <c r="A201" s="93" t="s">
        <v>133</v>
      </c>
      <c r="B201" s="118" t="s">
        <v>294</v>
      </c>
      <c r="C201" s="55" t="s">
        <v>304</v>
      </c>
      <c r="D201" s="28" t="s">
        <v>273</v>
      </c>
      <c r="E201" s="27" t="s">
        <v>274</v>
      </c>
      <c r="F201" s="3">
        <v>42</v>
      </c>
      <c r="G201" s="4">
        <v>0</v>
      </c>
      <c r="H201" s="4">
        <v>0</v>
      </c>
      <c r="I201" s="4">
        <v>0</v>
      </c>
      <c r="J201" s="4">
        <v>0</v>
      </c>
    </row>
    <row r="202" spans="1:10" ht="63" x14ac:dyDescent="0.25">
      <c r="A202" s="93"/>
      <c r="B202" s="119"/>
      <c r="C202" s="37" t="s">
        <v>305</v>
      </c>
      <c r="D202" s="38" t="s">
        <v>7</v>
      </c>
      <c r="E202" s="27" t="s">
        <v>8</v>
      </c>
      <c r="F202" s="4">
        <v>685.43</v>
      </c>
      <c r="G202" s="4">
        <v>0</v>
      </c>
      <c r="H202" s="4">
        <v>0</v>
      </c>
      <c r="I202" s="4">
        <v>0</v>
      </c>
      <c r="J202" s="4">
        <v>0</v>
      </c>
    </row>
    <row r="203" spans="1:10" ht="31.5" x14ac:dyDescent="0.25">
      <c r="A203" s="93" t="s">
        <v>135</v>
      </c>
      <c r="B203" s="118" t="s">
        <v>306</v>
      </c>
      <c r="C203" s="37" t="s">
        <v>307</v>
      </c>
      <c r="D203" s="28" t="s">
        <v>273</v>
      </c>
      <c r="E203" s="27" t="s">
        <v>274</v>
      </c>
      <c r="F203" s="3">
        <v>85</v>
      </c>
      <c r="G203" s="5">
        <v>76</v>
      </c>
      <c r="H203" s="4">
        <v>77</v>
      </c>
      <c r="I203" s="4">
        <v>77</v>
      </c>
      <c r="J203" s="4">
        <v>77</v>
      </c>
    </row>
    <row r="204" spans="1:10" ht="63" x14ac:dyDescent="0.25">
      <c r="A204" s="93"/>
      <c r="B204" s="119"/>
      <c r="C204" s="37" t="s">
        <v>308</v>
      </c>
      <c r="D204" s="38" t="s">
        <v>7</v>
      </c>
      <c r="E204" s="27" t="s">
        <v>8</v>
      </c>
      <c r="F204" s="4">
        <v>310.77999999999997</v>
      </c>
      <c r="G204" s="4">
        <v>4025.98317</v>
      </c>
      <c r="H204" s="4">
        <v>3858.1177400000001</v>
      </c>
      <c r="I204" s="4">
        <v>3858.1177400000001</v>
      </c>
      <c r="J204" s="4">
        <v>3858.1177400000001</v>
      </c>
    </row>
    <row r="205" spans="1:10" ht="31.5" x14ac:dyDescent="0.25">
      <c r="A205" s="93" t="s">
        <v>137</v>
      </c>
      <c r="B205" s="118" t="s">
        <v>306</v>
      </c>
      <c r="C205" s="37" t="s">
        <v>309</v>
      </c>
      <c r="D205" s="28" t="s">
        <v>273</v>
      </c>
      <c r="E205" s="27" t="s">
        <v>274</v>
      </c>
      <c r="F205" s="3">
        <v>113</v>
      </c>
      <c r="G205" s="4">
        <v>118</v>
      </c>
      <c r="H205" s="4">
        <v>119</v>
      </c>
      <c r="I205" s="4">
        <v>119</v>
      </c>
      <c r="J205" s="4">
        <v>119</v>
      </c>
    </row>
    <row r="206" spans="1:10" ht="63" x14ac:dyDescent="0.25">
      <c r="A206" s="93"/>
      <c r="B206" s="119"/>
      <c r="C206" s="37" t="s">
        <v>310</v>
      </c>
      <c r="D206" s="38" t="s">
        <v>7</v>
      </c>
      <c r="E206" s="27" t="s">
        <v>8</v>
      </c>
      <c r="F206" s="4">
        <v>413.16</v>
      </c>
      <c r="G206" s="4">
        <v>6250.8686100000004</v>
      </c>
      <c r="H206" s="4">
        <v>6084.25324</v>
      </c>
      <c r="I206" s="4">
        <v>6084.25324</v>
      </c>
      <c r="J206" s="4">
        <v>6084.25324</v>
      </c>
    </row>
    <row r="207" spans="1:10" ht="31.5" x14ac:dyDescent="0.25">
      <c r="A207" s="93" t="s">
        <v>141</v>
      </c>
      <c r="B207" s="118" t="s">
        <v>311</v>
      </c>
      <c r="C207" s="37" t="s">
        <v>312</v>
      </c>
      <c r="D207" s="28" t="s">
        <v>273</v>
      </c>
      <c r="E207" s="27" t="s">
        <v>274</v>
      </c>
      <c r="F207" s="3">
        <v>41330</v>
      </c>
      <c r="G207" s="4">
        <v>41088</v>
      </c>
      <c r="H207" s="4">
        <v>41150</v>
      </c>
      <c r="I207" s="4">
        <v>41150</v>
      </c>
      <c r="J207" s="4">
        <v>41150</v>
      </c>
    </row>
    <row r="208" spans="1:10" ht="63" x14ac:dyDescent="0.25">
      <c r="A208" s="93"/>
      <c r="B208" s="119"/>
      <c r="C208" s="37" t="s">
        <v>299</v>
      </c>
      <c r="D208" s="38" t="s">
        <v>7</v>
      </c>
      <c r="E208" s="27" t="s">
        <v>8</v>
      </c>
      <c r="F208" s="4">
        <v>2708.09</v>
      </c>
      <c r="G208" s="4">
        <v>5701.3634300000003</v>
      </c>
      <c r="H208" s="4">
        <v>7890.8538200000003</v>
      </c>
      <c r="I208" s="4">
        <v>7890.8538200000003</v>
      </c>
      <c r="J208" s="4">
        <v>7890.8538200000003</v>
      </c>
    </row>
    <row r="209" spans="1:10" ht="31.5" x14ac:dyDescent="0.25">
      <c r="A209" s="93" t="s">
        <v>143</v>
      </c>
      <c r="B209" s="118" t="s">
        <v>311</v>
      </c>
      <c r="C209" s="37" t="s">
        <v>313</v>
      </c>
      <c r="D209" s="28" t="s">
        <v>273</v>
      </c>
      <c r="E209" s="27" t="s">
        <v>274</v>
      </c>
      <c r="F209" s="3">
        <v>22387</v>
      </c>
      <c r="G209" s="4">
        <v>22080</v>
      </c>
      <c r="H209" s="4">
        <v>22080</v>
      </c>
      <c r="I209" s="4">
        <v>22080</v>
      </c>
      <c r="J209" s="4">
        <v>22080</v>
      </c>
    </row>
    <row r="210" spans="1:10" ht="63" x14ac:dyDescent="0.25">
      <c r="A210" s="93"/>
      <c r="B210" s="119"/>
      <c r="C210" s="37" t="s">
        <v>299</v>
      </c>
      <c r="D210" s="38" t="s">
        <v>7</v>
      </c>
      <c r="E210" s="27" t="s">
        <v>8</v>
      </c>
      <c r="F210" s="4">
        <v>1466.87</v>
      </c>
      <c r="G210" s="4">
        <v>1344.7229400000001</v>
      </c>
      <c r="H210" s="4">
        <v>2176.83563</v>
      </c>
      <c r="I210" s="4">
        <v>2176.83563</v>
      </c>
      <c r="J210" s="4">
        <v>2176.83563</v>
      </c>
    </row>
    <row r="211" spans="1:10" ht="31.5" x14ac:dyDescent="0.25">
      <c r="A211" s="93" t="s">
        <v>146</v>
      </c>
      <c r="B211" s="118" t="s">
        <v>290</v>
      </c>
      <c r="C211" s="56" t="s">
        <v>314</v>
      </c>
      <c r="D211" s="28" t="s">
        <v>273</v>
      </c>
      <c r="E211" s="27" t="s">
        <v>274</v>
      </c>
      <c r="F211" s="4">
        <v>0</v>
      </c>
      <c r="G211" s="5">
        <v>2</v>
      </c>
      <c r="H211" s="4">
        <v>1</v>
      </c>
      <c r="I211" s="4">
        <v>1</v>
      </c>
      <c r="J211" s="4">
        <v>1</v>
      </c>
    </row>
    <row r="212" spans="1:10" ht="63" x14ac:dyDescent="0.25">
      <c r="A212" s="93"/>
      <c r="B212" s="120"/>
      <c r="C212" s="56" t="s">
        <v>280</v>
      </c>
      <c r="D212" s="38" t="s">
        <v>7</v>
      </c>
      <c r="E212" s="27" t="s">
        <v>8</v>
      </c>
      <c r="F212" s="4">
        <v>0</v>
      </c>
      <c r="G212" s="4">
        <v>5.32</v>
      </c>
      <c r="H212" s="4">
        <v>5.2890699999999997</v>
      </c>
      <c r="I212" s="4">
        <v>5.2890699999999997</v>
      </c>
      <c r="J212" s="4">
        <v>5.2890699999999997</v>
      </c>
    </row>
    <row r="213" spans="1:10" ht="31.5" x14ac:dyDescent="0.25">
      <c r="A213" s="93" t="s">
        <v>148</v>
      </c>
      <c r="B213" s="118" t="s">
        <v>290</v>
      </c>
      <c r="C213" s="56" t="s">
        <v>315</v>
      </c>
      <c r="D213" s="28" t="s">
        <v>273</v>
      </c>
      <c r="E213" s="27" t="s">
        <v>274</v>
      </c>
      <c r="F213" s="4">
        <v>0</v>
      </c>
      <c r="G213" s="5">
        <v>1</v>
      </c>
      <c r="H213" s="4">
        <v>4</v>
      </c>
      <c r="I213" s="4">
        <v>4</v>
      </c>
      <c r="J213" s="4">
        <v>4</v>
      </c>
    </row>
    <row r="214" spans="1:10" ht="63" x14ac:dyDescent="0.25">
      <c r="A214" s="93"/>
      <c r="B214" s="120"/>
      <c r="C214" s="56" t="s">
        <v>316</v>
      </c>
      <c r="D214" s="38" t="s">
        <v>7</v>
      </c>
      <c r="E214" s="27" t="s">
        <v>8</v>
      </c>
      <c r="F214" s="4">
        <v>0</v>
      </c>
      <c r="G214" s="4">
        <v>5.4010400000000001</v>
      </c>
      <c r="H214" s="4">
        <v>17.740079999999999</v>
      </c>
      <c r="I214" s="4">
        <v>17.740079999999999</v>
      </c>
      <c r="J214" s="4">
        <v>17.740079999999999</v>
      </c>
    </row>
    <row r="215" spans="1:10" ht="31.5" x14ac:dyDescent="0.25">
      <c r="A215" s="93" t="s">
        <v>152</v>
      </c>
      <c r="B215" s="118" t="s">
        <v>317</v>
      </c>
      <c r="C215" s="57" t="s">
        <v>318</v>
      </c>
      <c r="D215" s="28" t="s">
        <v>273</v>
      </c>
      <c r="E215" s="27" t="s">
        <v>245</v>
      </c>
      <c r="F215" s="4">
        <v>0</v>
      </c>
      <c r="G215" s="4">
        <v>0</v>
      </c>
      <c r="H215" s="4">
        <v>15280</v>
      </c>
      <c r="I215" s="4">
        <v>15280</v>
      </c>
      <c r="J215" s="4">
        <v>15280</v>
      </c>
    </row>
    <row r="216" spans="1:10" ht="63" x14ac:dyDescent="0.25">
      <c r="A216" s="93"/>
      <c r="B216" s="120"/>
      <c r="C216" s="56" t="s">
        <v>319</v>
      </c>
      <c r="D216" s="38" t="s">
        <v>7</v>
      </c>
      <c r="E216" s="27" t="s">
        <v>8</v>
      </c>
      <c r="F216" s="4">
        <v>0</v>
      </c>
      <c r="G216" s="4">
        <v>0</v>
      </c>
      <c r="H216" s="4">
        <v>2300.4082199999998</v>
      </c>
      <c r="I216" s="4">
        <v>2300.4082199999998</v>
      </c>
      <c r="J216" s="4">
        <v>2300.4082199999998</v>
      </c>
    </row>
    <row r="217" spans="1:10" ht="47.25" x14ac:dyDescent="0.25">
      <c r="A217" s="93" t="s">
        <v>155</v>
      </c>
      <c r="B217" s="2" t="s">
        <v>294</v>
      </c>
      <c r="C217" s="93" t="s">
        <v>320</v>
      </c>
      <c r="D217" s="112" t="s">
        <v>273</v>
      </c>
      <c r="E217" s="27" t="s">
        <v>274</v>
      </c>
      <c r="F217" s="4">
        <v>0</v>
      </c>
      <c r="G217" s="4">
        <v>3</v>
      </c>
      <c r="H217" s="4">
        <v>1</v>
      </c>
      <c r="I217" s="4">
        <v>1</v>
      </c>
      <c r="J217" s="4">
        <v>1</v>
      </c>
    </row>
    <row r="218" spans="1:10" ht="47.25" x14ac:dyDescent="0.25">
      <c r="A218" s="93"/>
      <c r="B218" s="1" t="s">
        <v>275</v>
      </c>
      <c r="C218" s="93"/>
      <c r="D218" s="112"/>
      <c r="E218" s="27" t="s">
        <v>274</v>
      </c>
      <c r="F218" s="4">
        <v>0</v>
      </c>
      <c r="G218" s="4">
        <v>0</v>
      </c>
      <c r="H218" s="4">
        <v>3</v>
      </c>
      <c r="I218" s="4">
        <v>3</v>
      </c>
      <c r="J218" s="4">
        <v>3</v>
      </c>
    </row>
    <row r="219" spans="1:10" ht="47.25" x14ac:dyDescent="0.25">
      <c r="A219" s="93"/>
      <c r="B219" s="1" t="s">
        <v>294</v>
      </c>
      <c r="C219" s="56" t="s">
        <v>299</v>
      </c>
      <c r="D219" s="112" t="s">
        <v>7</v>
      </c>
      <c r="E219" s="27" t="s">
        <v>100</v>
      </c>
      <c r="F219" s="4">
        <v>0</v>
      </c>
      <c r="G219" s="4">
        <v>29.60915</v>
      </c>
      <c r="H219" s="4">
        <v>19.552589999999999</v>
      </c>
      <c r="I219" s="4">
        <v>19.552589999999999</v>
      </c>
      <c r="J219" s="4">
        <v>19.552589999999999</v>
      </c>
    </row>
    <row r="220" spans="1:10" ht="47.25" x14ac:dyDescent="0.25">
      <c r="A220" s="93"/>
      <c r="B220" s="2" t="s">
        <v>275</v>
      </c>
      <c r="C220" s="37" t="s">
        <v>321</v>
      </c>
      <c r="D220" s="112"/>
      <c r="E220" s="27" t="s">
        <v>8</v>
      </c>
      <c r="F220" s="4">
        <v>0</v>
      </c>
      <c r="G220" s="4">
        <v>0</v>
      </c>
      <c r="H220" s="4">
        <v>53.7</v>
      </c>
      <c r="I220" s="4">
        <v>53.7</v>
      </c>
      <c r="J220" s="4">
        <v>53.7</v>
      </c>
    </row>
    <row r="221" spans="1:10" x14ac:dyDescent="0.25">
      <c r="A221" s="93" t="s">
        <v>323</v>
      </c>
      <c r="B221" s="93"/>
      <c r="C221" s="93"/>
      <c r="D221" s="93"/>
      <c r="E221" s="93"/>
      <c r="F221" s="4">
        <f>F220+F216+F214+F212+F219+F210+F208+F206+F204+F202+F200+F198+F196+F194+F193+F190+F188+F186+F184+F183+F180+F179+F176+F174+F173</f>
        <v>1845896.88</v>
      </c>
      <c r="G221" s="4">
        <f t="shared" ref="G221:J221" si="31">G220+G216+G214+G212+G219+G210+G208+G206+G204+G202+G200+G198+G196+G194+G193+G190+G188+G186+G184+G183+G180+G179+G176+G174+G173</f>
        <v>2000484.7885600002</v>
      </c>
      <c r="H221" s="4">
        <f t="shared" si="31"/>
        <v>2149188.91689</v>
      </c>
      <c r="I221" s="4">
        <f t="shared" si="31"/>
        <v>2132948.5168900001</v>
      </c>
      <c r="J221" s="4">
        <f t="shared" si="31"/>
        <v>2132948.5168900001</v>
      </c>
    </row>
    <row r="222" spans="1:10" ht="22.5" customHeight="1" x14ac:dyDescent="0.25">
      <c r="A222" s="114" t="s">
        <v>324</v>
      </c>
      <c r="B222" s="114"/>
      <c r="C222" s="114"/>
      <c r="D222" s="114"/>
      <c r="E222" s="114"/>
      <c r="F222" s="114"/>
      <c r="G222" s="114"/>
      <c r="H222" s="114"/>
      <c r="I222" s="114"/>
      <c r="J222" s="114"/>
    </row>
    <row r="223" spans="1:10" ht="173.25" x14ac:dyDescent="0.25">
      <c r="A223" s="93" t="s">
        <v>104</v>
      </c>
      <c r="B223" s="112" t="s">
        <v>325</v>
      </c>
      <c r="C223" s="83" t="s">
        <v>326</v>
      </c>
      <c r="D223" s="38" t="s">
        <v>325</v>
      </c>
      <c r="E223" s="38" t="s">
        <v>327</v>
      </c>
      <c r="F223" s="11">
        <f>3842+11006</f>
        <v>14848</v>
      </c>
      <c r="G223" s="11">
        <f>3525+15100</f>
        <v>18625</v>
      </c>
      <c r="H223" s="11">
        <f>3730+15445</f>
        <v>19175</v>
      </c>
      <c r="I223" s="11">
        <f>3830+16150</f>
        <v>19980</v>
      </c>
      <c r="J223" s="11">
        <f>3930+16150</f>
        <v>20080</v>
      </c>
    </row>
    <row r="224" spans="1:10" ht="63" x14ac:dyDescent="0.25">
      <c r="A224" s="93"/>
      <c r="B224" s="112"/>
      <c r="C224" s="51" t="s">
        <v>328</v>
      </c>
      <c r="D224" s="38" t="s">
        <v>7</v>
      </c>
      <c r="E224" s="38" t="s">
        <v>8</v>
      </c>
      <c r="F224" s="11">
        <f>1175.3+6954.2</f>
        <v>8129.5</v>
      </c>
      <c r="G224" s="11">
        <f>2147.1+16739.3</f>
        <v>18886.399999999998</v>
      </c>
      <c r="H224" s="11">
        <f>2314.6+17877.6</f>
        <v>20192.199999999997</v>
      </c>
      <c r="I224" s="11">
        <f>2314.6+17877.6</f>
        <v>20192.199999999997</v>
      </c>
      <c r="J224" s="11">
        <f>2314.6+17877.6</f>
        <v>20192.199999999997</v>
      </c>
    </row>
    <row r="225" spans="1:10" ht="78.75" x14ac:dyDescent="0.25">
      <c r="A225" s="93" t="s">
        <v>108</v>
      </c>
      <c r="B225" s="115" t="s">
        <v>329</v>
      </c>
      <c r="C225" s="51" t="s">
        <v>330</v>
      </c>
      <c r="D225" s="38" t="s">
        <v>329</v>
      </c>
      <c r="E225" s="38" t="s">
        <v>327</v>
      </c>
      <c r="F225" s="11">
        <f>646+3995</f>
        <v>4641</v>
      </c>
      <c r="G225" s="11">
        <f>620+390</f>
        <v>1010</v>
      </c>
      <c r="H225" s="11">
        <f>650+3950</f>
        <v>4600</v>
      </c>
      <c r="I225" s="11">
        <f>650+4000</f>
        <v>4650</v>
      </c>
      <c r="J225" s="11">
        <f>650+4000</f>
        <v>4650</v>
      </c>
    </row>
    <row r="226" spans="1:10" ht="63" x14ac:dyDescent="0.25">
      <c r="A226" s="114"/>
      <c r="B226" s="116"/>
      <c r="C226" s="51" t="s">
        <v>328</v>
      </c>
      <c r="D226" s="38" t="s">
        <v>7</v>
      </c>
      <c r="E226" s="38" t="s">
        <v>8</v>
      </c>
      <c r="F226" s="11">
        <f>399.9+917.9</f>
        <v>1317.8</v>
      </c>
      <c r="G226" s="11">
        <f>473+1279.8</f>
        <v>1752.8</v>
      </c>
      <c r="H226" s="11">
        <f>509.9+1366.8</f>
        <v>1876.6999999999998</v>
      </c>
      <c r="I226" s="11">
        <f>509.9+1366.8</f>
        <v>1876.6999999999998</v>
      </c>
      <c r="J226" s="11">
        <f>509.9+1366.8</f>
        <v>1876.6999999999998</v>
      </c>
    </row>
    <row r="227" spans="1:10" ht="47.25" x14ac:dyDescent="0.25">
      <c r="A227" s="93" t="s">
        <v>109</v>
      </c>
      <c r="B227" s="116" t="s">
        <v>331</v>
      </c>
      <c r="C227" s="83" t="s">
        <v>332</v>
      </c>
      <c r="D227" s="38" t="s">
        <v>333</v>
      </c>
      <c r="E227" s="38" t="s">
        <v>334</v>
      </c>
      <c r="F227" s="11">
        <f>1327+8185</f>
        <v>9512</v>
      </c>
      <c r="G227" s="11">
        <f>1250+22000</f>
        <v>23250</v>
      </c>
      <c r="H227" s="11">
        <f>1300+30820</f>
        <v>32120</v>
      </c>
      <c r="I227" s="11">
        <f>1300+30920</f>
        <v>32220</v>
      </c>
      <c r="J227" s="11">
        <f>1300+30920</f>
        <v>32220</v>
      </c>
    </row>
    <row r="228" spans="1:10" ht="63" x14ac:dyDescent="0.25">
      <c r="A228" s="114"/>
      <c r="B228" s="116"/>
      <c r="C228" s="51" t="s">
        <v>328</v>
      </c>
      <c r="D228" s="38" t="s">
        <v>7</v>
      </c>
      <c r="E228" s="38" t="s">
        <v>8</v>
      </c>
      <c r="F228" s="11">
        <f>532+2196.4</f>
        <v>2728.4</v>
      </c>
      <c r="G228" s="11">
        <f>953.2+3370</f>
        <v>4323.2</v>
      </c>
      <c r="H228" s="11">
        <f>1027.5+3608.7</f>
        <v>4636.2</v>
      </c>
      <c r="I228" s="11">
        <f>1027.5+3608.7</f>
        <v>4636.2</v>
      </c>
      <c r="J228" s="11">
        <f>1027.5+3608.7</f>
        <v>4636.2</v>
      </c>
    </row>
    <row r="229" spans="1:10" ht="31.5" x14ac:dyDescent="0.25">
      <c r="A229" s="93" t="s">
        <v>112</v>
      </c>
      <c r="B229" s="116" t="s">
        <v>335</v>
      </c>
      <c r="C229" s="51" t="s">
        <v>336</v>
      </c>
      <c r="D229" s="38" t="s">
        <v>337</v>
      </c>
      <c r="E229" s="38" t="s">
        <v>338</v>
      </c>
      <c r="F229" s="11">
        <f>597+10006</f>
        <v>10603</v>
      </c>
      <c r="G229" s="11">
        <f>697+5681</f>
        <v>6378</v>
      </c>
      <c r="H229" s="11">
        <f>700+5700</f>
        <v>6400</v>
      </c>
      <c r="I229" s="11">
        <f>700+5750</f>
        <v>6450</v>
      </c>
      <c r="J229" s="11">
        <f>700+5750</f>
        <v>6450</v>
      </c>
    </row>
    <row r="230" spans="1:10" ht="63" x14ac:dyDescent="0.25">
      <c r="A230" s="114"/>
      <c r="B230" s="116"/>
      <c r="C230" s="51" t="s">
        <v>328</v>
      </c>
      <c r="D230" s="38" t="s">
        <v>7</v>
      </c>
      <c r="E230" s="38" t="s">
        <v>8</v>
      </c>
      <c r="F230" s="11">
        <f>1977.3+11100</f>
        <v>13077.3</v>
      </c>
      <c r="G230" s="11">
        <f>3542.7+16676.6</f>
        <v>20219.3</v>
      </c>
      <c r="H230" s="11">
        <f>3819+17810.6</f>
        <v>21629.599999999999</v>
      </c>
      <c r="I230" s="11">
        <f>3819+17810.6</f>
        <v>21629.599999999999</v>
      </c>
      <c r="J230" s="11">
        <f>3819+17810.6</f>
        <v>21629.599999999999</v>
      </c>
    </row>
    <row r="231" spans="1:10" ht="47.25" x14ac:dyDescent="0.25">
      <c r="A231" s="93" t="s">
        <v>117</v>
      </c>
      <c r="B231" s="116" t="s">
        <v>339</v>
      </c>
      <c r="C231" s="83" t="s">
        <v>340</v>
      </c>
      <c r="D231" s="38" t="s">
        <v>341</v>
      </c>
      <c r="E231" s="38" t="s">
        <v>338</v>
      </c>
      <c r="F231" s="11">
        <v>10935</v>
      </c>
      <c r="G231" s="11">
        <v>10864</v>
      </c>
      <c r="H231" s="11">
        <v>10900</v>
      </c>
      <c r="I231" s="11">
        <v>10900</v>
      </c>
      <c r="J231" s="11">
        <v>10900</v>
      </c>
    </row>
    <row r="232" spans="1:10" ht="63" x14ac:dyDescent="0.25">
      <c r="A232" s="114"/>
      <c r="B232" s="116"/>
      <c r="C232" s="51" t="s">
        <v>328</v>
      </c>
      <c r="D232" s="38" t="s">
        <v>7</v>
      </c>
      <c r="E232" s="38" t="s">
        <v>8</v>
      </c>
      <c r="F232" s="11">
        <v>456</v>
      </c>
      <c r="G232" s="11">
        <v>816.1</v>
      </c>
      <c r="H232" s="11">
        <v>879.8</v>
      </c>
      <c r="I232" s="11">
        <v>879.8</v>
      </c>
      <c r="J232" s="11">
        <v>879.8</v>
      </c>
    </row>
    <row r="233" spans="1:10" ht="31.5" x14ac:dyDescent="0.25">
      <c r="A233" s="93" t="s">
        <v>119</v>
      </c>
      <c r="B233" s="116" t="s">
        <v>342</v>
      </c>
      <c r="C233" s="51" t="s">
        <v>343</v>
      </c>
      <c r="D233" s="38" t="s">
        <v>344</v>
      </c>
      <c r="E233" s="38" t="s">
        <v>338</v>
      </c>
      <c r="F233" s="11">
        <f>858984+1108609</f>
        <v>1967593</v>
      </c>
      <c r="G233" s="11">
        <f>862000+1172746</f>
        <v>2034746</v>
      </c>
      <c r="H233" s="11">
        <f>862700+1172800</f>
        <v>2035500</v>
      </c>
      <c r="I233" s="11">
        <f>863400+1172850</f>
        <v>2036250</v>
      </c>
      <c r="J233" s="11">
        <f>864100+1172850</f>
        <v>2036950</v>
      </c>
    </row>
    <row r="234" spans="1:10" ht="63" x14ac:dyDescent="0.25">
      <c r="A234" s="114"/>
      <c r="B234" s="116"/>
      <c r="C234" s="51" t="s">
        <v>328</v>
      </c>
      <c r="D234" s="38" t="s">
        <v>7</v>
      </c>
      <c r="E234" s="38" t="s">
        <v>8</v>
      </c>
      <c r="F234" s="11">
        <f>4788.5+9266.3</f>
        <v>14054.8</v>
      </c>
      <c r="G234" s="11">
        <f>8594.8+14513</f>
        <v>23107.8</v>
      </c>
      <c r="H234" s="11">
        <f>9267.9+15500</f>
        <v>24767.9</v>
      </c>
      <c r="I234" s="11">
        <f>9267.9+15500</f>
        <v>24767.9</v>
      </c>
      <c r="J234" s="11">
        <f>9267.9+15500</f>
        <v>24767.9</v>
      </c>
    </row>
    <row r="235" spans="1:10" ht="31.5" x14ac:dyDescent="0.25">
      <c r="A235" s="93" t="s">
        <v>122</v>
      </c>
      <c r="B235" s="116" t="s">
        <v>345</v>
      </c>
      <c r="C235" s="83" t="s">
        <v>346</v>
      </c>
      <c r="D235" s="38" t="s">
        <v>347</v>
      </c>
      <c r="E235" s="38" t="s">
        <v>338</v>
      </c>
      <c r="F235" s="11">
        <f>15+109</f>
        <v>124</v>
      </c>
      <c r="G235" s="11">
        <f>16+75</f>
        <v>91</v>
      </c>
      <c r="H235" s="11">
        <f>17+76</f>
        <v>93</v>
      </c>
      <c r="I235" s="11">
        <f>18+77</f>
        <v>95</v>
      </c>
      <c r="J235" s="11">
        <f>19+77</f>
        <v>96</v>
      </c>
    </row>
    <row r="236" spans="1:10" ht="63" x14ac:dyDescent="0.25">
      <c r="A236" s="114"/>
      <c r="B236" s="116"/>
      <c r="C236" s="51" t="s">
        <v>328</v>
      </c>
      <c r="D236" s="38" t="s">
        <v>7</v>
      </c>
      <c r="E236" s="38" t="s">
        <v>8</v>
      </c>
      <c r="F236" s="11">
        <f>38+144.9</f>
        <v>182.9</v>
      </c>
      <c r="G236" s="11">
        <f>68+1109.9</f>
        <v>1177.9000000000001</v>
      </c>
      <c r="H236" s="11">
        <f>73.3+1185.4</f>
        <v>1258.7</v>
      </c>
      <c r="I236" s="11">
        <f>73.3+1185.4</f>
        <v>1258.7</v>
      </c>
      <c r="J236" s="11">
        <f>73.3+1185.4</f>
        <v>1258.7</v>
      </c>
    </row>
    <row r="237" spans="1:10" ht="31.5" x14ac:dyDescent="0.25">
      <c r="A237" s="93" t="s">
        <v>124</v>
      </c>
      <c r="B237" s="116" t="s">
        <v>348</v>
      </c>
      <c r="C237" s="51" t="s">
        <v>349</v>
      </c>
      <c r="D237" s="38" t="s">
        <v>350</v>
      </c>
      <c r="E237" s="38" t="s">
        <v>338</v>
      </c>
      <c r="F237" s="11">
        <f>56+146</f>
        <v>202</v>
      </c>
      <c r="G237" s="11">
        <f>51+139</f>
        <v>190</v>
      </c>
      <c r="H237" s="11">
        <f>52+140</f>
        <v>192</v>
      </c>
      <c r="I237" s="11">
        <f>52+141</f>
        <v>193</v>
      </c>
      <c r="J237" s="11">
        <f>52+141</f>
        <v>193</v>
      </c>
    </row>
    <row r="238" spans="1:10" ht="63" x14ac:dyDescent="0.25">
      <c r="A238" s="114"/>
      <c r="B238" s="116"/>
      <c r="C238" s="51" t="s">
        <v>328</v>
      </c>
      <c r="D238" s="38" t="s">
        <v>7</v>
      </c>
      <c r="E238" s="38" t="s">
        <v>8</v>
      </c>
      <c r="F238" s="11">
        <f>836+2167.8</f>
        <v>3003.8</v>
      </c>
      <c r="G238" s="11">
        <f>1491.3+4264.6</f>
        <v>5755.9000000000005</v>
      </c>
      <c r="H238" s="11">
        <f>1607.6+4554.6</f>
        <v>6162.2000000000007</v>
      </c>
      <c r="I238" s="11">
        <f>1607.6+4554.6</f>
        <v>6162.2000000000007</v>
      </c>
      <c r="J238" s="11">
        <f>1607.6+4554.6</f>
        <v>6162.2000000000007</v>
      </c>
    </row>
    <row r="239" spans="1:10" ht="31.5" x14ac:dyDescent="0.25">
      <c r="A239" s="93" t="s">
        <v>126</v>
      </c>
      <c r="B239" s="116" t="s">
        <v>351</v>
      </c>
      <c r="C239" s="83" t="s">
        <v>352</v>
      </c>
      <c r="D239" s="38" t="s">
        <v>353</v>
      </c>
      <c r="E239" s="38" t="s">
        <v>338</v>
      </c>
      <c r="F239" s="11">
        <f>20982+105385</f>
        <v>126367</v>
      </c>
      <c r="G239" s="11">
        <f>20000+110000</f>
        <v>130000</v>
      </c>
      <c r="H239" s="11">
        <f>20050+110100</f>
        <v>130150</v>
      </c>
      <c r="I239" s="11">
        <f>20100+110200</f>
        <v>130300</v>
      </c>
      <c r="J239" s="11">
        <f>20150+110200</f>
        <v>130350</v>
      </c>
    </row>
    <row r="240" spans="1:10" ht="63" x14ac:dyDescent="0.25">
      <c r="A240" s="114"/>
      <c r="B240" s="116"/>
      <c r="C240" s="51" t="s">
        <v>328</v>
      </c>
      <c r="D240" s="38" t="s">
        <v>7</v>
      </c>
      <c r="E240" s="38" t="s">
        <v>8</v>
      </c>
      <c r="F240" s="11">
        <f>38+464.3</f>
        <v>502.3</v>
      </c>
      <c r="G240" s="11">
        <f>68.1+631.8</f>
        <v>699.9</v>
      </c>
      <c r="H240" s="11">
        <f>73.4+718.3</f>
        <v>791.69999999999993</v>
      </c>
      <c r="I240" s="11">
        <f>73.4+718.3</f>
        <v>791.69999999999993</v>
      </c>
      <c r="J240" s="11">
        <f>73.4+718.3</f>
        <v>791.69999999999993</v>
      </c>
    </row>
    <row r="241" spans="1:10" x14ac:dyDescent="0.25">
      <c r="A241" s="93" t="s">
        <v>354</v>
      </c>
      <c r="B241" s="93"/>
      <c r="C241" s="93"/>
      <c r="D241" s="93"/>
      <c r="E241" s="93"/>
      <c r="F241" s="11">
        <f>F240+F238+F236+F234+F232+F230+F228+F226+F224</f>
        <v>43452.800000000003</v>
      </c>
      <c r="G241" s="11">
        <f t="shared" ref="G241:J241" si="32">G240+G238+G236+G234+G232+G230+G228+G226+G224</f>
        <v>76739.299999999988</v>
      </c>
      <c r="H241" s="11">
        <f t="shared" si="32"/>
        <v>82195</v>
      </c>
      <c r="I241" s="11">
        <f t="shared" si="32"/>
        <v>82195</v>
      </c>
      <c r="J241" s="11">
        <f t="shared" si="32"/>
        <v>82195</v>
      </c>
    </row>
    <row r="242" spans="1:10" ht="26.25" customHeight="1" x14ac:dyDescent="0.25">
      <c r="A242" s="93" t="s">
        <v>435</v>
      </c>
      <c r="B242" s="93"/>
      <c r="C242" s="93"/>
      <c r="D242" s="93"/>
      <c r="E242" s="93"/>
      <c r="F242" s="93"/>
      <c r="G242" s="93"/>
      <c r="H242" s="93"/>
      <c r="I242" s="93"/>
      <c r="J242" s="93"/>
    </row>
    <row r="243" spans="1:10" ht="15.75" customHeight="1" x14ac:dyDescent="0.25">
      <c r="A243" s="114" t="s">
        <v>355</v>
      </c>
      <c r="B243" s="114"/>
      <c r="C243" s="114"/>
      <c r="D243" s="114"/>
      <c r="E243" s="114"/>
      <c r="F243" s="6">
        <f>F245+F247+F249+F251+F253+F255+F257+F260+F262+F264+F266+F268+F270+F272+F274+F276+F278+F280</f>
        <v>560258.0419999999</v>
      </c>
      <c r="G243" s="6">
        <f t="shared" ref="G243:J243" si="33">G245+G247+G249+G251+G253+G255+G257+G260+G262+G264+G266+G268+G270+G272+G274+G276+G278+G280</f>
        <v>725676</v>
      </c>
      <c r="H243" s="6">
        <f t="shared" si="33"/>
        <v>755077.40000000026</v>
      </c>
      <c r="I243" s="6">
        <f t="shared" si="33"/>
        <v>754614.7</v>
      </c>
      <c r="J243" s="6">
        <f t="shared" si="33"/>
        <v>754614.7</v>
      </c>
    </row>
    <row r="244" spans="1:10" x14ac:dyDescent="0.25">
      <c r="A244" s="93" t="s">
        <v>104</v>
      </c>
      <c r="B244" s="112" t="s">
        <v>356</v>
      </c>
      <c r="C244" s="37" t="s">
        <v>357</v>
      </c>
      <c r="D244" s="38" t="s">
        <v>358</v>
      </c>
      <c r="E244" s="38" t="s">
        <v>359</v>
      </c>
      <c r="F244" s="6">
        <v>127854</v>
      </c>
      <c r="G244" s="6">
        <v>124718</v>
      </c>
      <c r="H244" s="6">
        <v>129830</v>
      </c>
      <c r="I244" s="6">
        <v>135150</v>
      </c>
      <c r="J244" s="6">
        <v>140700</v>
      </c>
    </row>
    <row r="245" spans="1:10" ht="63" x14ac:dyDescent="0.25">
      <c r="A245" s="93"/>
      <c r="B245" s="112"/>
      <c r="C245" s="37" t="s">
        <v>360</v>
      </c>
      <c r="D245" s="38" t="s">
        <v>7</v>
      </c>
      <c r="E245" s="38" t="s">
        <v>8</v>
      </c>
      <c r="F245" s="6">
        <v>106910.7</v>
      </c>
      <c r="G245" s="6">
        <v>136765.6</v>
      </c>
      <c r="H245" s="6">
        <v>140503.70000000001</v>
      </c>
      <c r="I245" s="6">
        <v>140395.4</v>
      </c>
      <c r="J245" s="6">
        <v>140395.4</v>
      </c>
    </row>
    <row r="246" spans="1:10" x14ac:dyDescent="0.25">
      <c r="A246" s="93" t="s">
        <v>108</v>
      </c>
      <c r="B246" s="112" t="s">
        <v>356</v>
      </c>
      <c r="C246" s="37" t="s">
        <v>361</v>
      </c>
      <c r="D246" s="38" t="s">
        <v>358</v>
      </c>
      <c r="E246" s="38" t="s">
        <v>359</v>
      </c>
      <c r="F246" s="6">
        <v>32952</v>
      </c>
      <c r="G246" s="6">
        <v>37062</v>
      </c>
      <c r="H246" s="6">
        <v>37100</v>
      </c>
      <c r="I246" s="6">
        <v>37100</v>
      </c>
      <c r="J246" s="6">
        <v>37100</v>
      </c>
    </row>
    <row r="247" spans="1:10" ht="63" x14ac:dyDescent="0.25">
      <c r="A247" s="93"/>
      <c r="B247" s="112"/>
      <c r="C247" s="37" t="s">
        <v>362</v>
      </c>
      <c r="D247" s="38" t="s">
        <v>7</v>
      </c>
      <c r="E247" s="38" t="s">
        <v>8</v>
      </c>
      <c r="F247" s="6">
        <v>10112.9</v>
      </c>
      <c r="G247" s="6">
        <v>12936.9</v>
      </c>
      <c r="H247" s="6">
        <v>13290.5</v>
      </c>
      <c r="I247" s="6">
        <v>13280.2</v>
      </c>
      <c r="J247" s="6">
        <v>13280.2</v>
      </c>
    </row>
    <row r="248" spans="1:10" x14ac:dyDescent="0.25">
      <c r="A248" s="93" t="s">
        <v>109</v>
      </c>
      <c r="B248" s="112" t="s">
        <v>363</v>
      </c>
      <c r="C248" s="37" t="s">
        <v>364</v>
      </c>
      <c r="D248" s="38" t="s">
        <v>358</v>
      </c>
      <c r="E248" s="38" t="s">
        <v>359</v>
      </c>
      <c r="F248" s="6">
        <v>268748</v>
      </c>
      <c r="G248" s="6">
        <v>273070</v>
      </c>
      <c r="H248" s="6">
        <v>285545</v>
      </c>
      <c r="I248" s="6">
        <v>297538</v>
      </c>
      <c r="J248" s="6">
        <v>297538</v>
      </c>
    </row>
    <row r="249" spans="1:10" ht="63" x14ac:dyDescent="0.25">
      <c r="A249" s="93"/>
      <c r="B249" s="112"/>
      <c r="C249" s="37" t="s">
        <v>365</v>
      </c>
      <c r="D249" s="38" t="s">
        <v>7</v>
      </c>
      <c r="E249" s="38" t="s">
        <v>8</v>
      </c>
      <c r="F249" s="6">
        <v>215466.9</v>
      </c>
      <c r="G249" s="6">
        <v>287900.79999999999</v>
      </c>
      <c r="H249" s="6">
        <v>295793.2</v>
      </c>
      <c r="I249" s="6">
        <v>295554.59999999998</v>
      </c>
      <c r="J249" s="6">
        <v>295554.59999999998</v>
      </c>
    </row>
    <row r="250" spans="1:10" x14ac:dyDescent="0.25">
      <c r="A250" s="93" t="s">
        <v>112</v>
      </c>
      <c r="B250" s="112" t="s">
        <v>363</v>
      </c>
      <c r="C250" s="37" t="s">
        <v>366</v>
      </c>
      <c r="D250" s="38" t="s">
        <v>358</v>
      </c>
      <c r="E250" s="38" t="s">
        <v>359</v>
      </c>
      <c r="F250" s="6">
        <v>7670</v>
      </c>
      <c r="G250" s="6">
        <v>9393</v>
      </c>
      <c r="H250" s="6">
        <v>9400</v>
      </c>
      <c r="I250" s="6">
        <v>9400</v>
      </c>
      <c r="J250" s="6">
        <v>9400</v>
      </c>
    </row>
    <row r="251" spans="1:10" ht="63" x14ac:dyDescent="0.25">
      <c r="A251" s="93"/>
      <c r="B251" s="112"/>
      <c r="C251" s="37" t="s">
        <v>367</v>
      </c>
      <c r="D251" s="38" t="s">
        <v>7</v>
      </c>
      <c r="E251" s="38" t="s">
        <v>8</v>
      </c>
      <c r="F251" s="6">
        <v>2820.6</v>
      </c>
      <c r="G251" s="6">
        <v>3768.9</v>
      </c>
      <c r="H251" s="6">
        <v>3872.2</v>
      </c>
      <c r="I251" s="6">
        <v>3869.1</v>
      </c>
      <c r="J251" s="6">
        <v>3869.1</v>
      </c>
    </row>
    <row r="252" spans="1:10" ht="31.5" x14ac:dyDescent="0.25">
      <c r="A252" s="93" t="s">
        <v>117</v>
      </c>
      <c r="B252" s="112" t="s">
        <v>368</v>
      </c>
      <c r="C252" s="37" t="s">
        <v>369</v>
      </c>
      <c r="D252" s="38" t="s">
        <v>370</v>
      </c>
      <c r="E252" s="38" t="s">
        <v>26</v>
      </c>
      <c r="F252" s="6">
        <v>17</v>
      </c>
      <c r="G252" s="6">
        <v>18</v>
      </c>
      <c r="H252" s="6">
        <v>20</v>
      </c>
      <c r="I252" s="6">
        <v>20</v>
      </c>
      <c r="J252" s="6">
        <v>20</v>
      </c>
    </row>
    <row r="253" spans="1:10" ht="63" x14ac:dyDescent="0.25">
      <c r="A253" s="93"/>
      <c r="B253" s="112"/>
      <c r="C253" s="37" t="s">
        <v>371</v>
      </c>
      <c r="D253" s="38" t="s">
        <v>7</v>
      </c>
      <c r="E253" s="38" t="s">
        <v>8</v>
      </c>
      <c r="F253" s="6">
        <v>12050.142</v>
      </c>
      <c r="G253" s="6">
        <v>13650.7</v>
      </c>
      <c r="H253" s="6">
        <v>14000</v>
      </c>
      <c r="I253" s="6">
        <v>14000</v>
      </c>
      <c r="J253" s="6">
        <v>14000</v>
      </c>
    </row>
    <row r="254" spans="1:10" ht="31.5" x14ac:dyDescent="0.25">
      <c r="A254" s="93" t="s">
        <v>119</v>
      </c>
      <c r="B254" s="112" t="s">
        <v>372</v>
      </c>
      <c r="C254" s="37" t="s">
        <v>373</v>
      </c>
      <c r="D254" s="38" t="s">
        <v>374</v>
      </c>
      <c r="E254" s="38" t="s">
        <v>26</v>
      </c>
      <c r="F254" s="6">
        <v>0</v>
      </c>
      <c r="G254" s="6">
        <v>0</v>
      </c>
      <c r="H254" s="6">
        <v>0</v>
      </c>
      <c r="I254" s="6">
        <v>0</v>
      </c>
      <c r="J254" s="6">
        <v>0</v>
      </c>
    </row>
    <row r="255" spans="1:10" ht="63" x14ac:dyDescent="0.25">
      <c r="A255" s="93"/>
      <c r="B255" s="112"/>
      <c r="C255" s="37" t="s">
        <v>371</v>
      </c>
      <c r="D255" s="38" t="s">
        <v>7</v>
      </c>
      <c r="E255" s="38" t="s">
        <v>8</v>
      </c>
      <c r="F255" s="6">
        <v>0</v>
      </c>
      <c r="G255" s="6">
        <v>0</v>
      </c>
      <c r="H255" s="6">
        <v>0</v>
      </c>
      <c r="I255" s="6">
        <v>0</v>
      </c>
      <c r="J255" s="6">
        <v>0</v>
      </c>
    </row>
    <row r="256" spans="1:10" x14ac:dyDescent="0.25">
      <c r="A256" s="93" t="s">
        <v>122</v>
      </c>
      <c r="B256" s="112" t="s">
        <v>375</v>
      </c>
      <c r="C256" s="37" t="s">
        <v>376</v>
      </c>
      <c r="D256" s="38" t="s">
        <v>377</v>
      </c>
      <c r="E256" s="29" t="s">
        <v>26</v>
      </c>
      <c r="F256" s="6">
        <v>623289</v>
      </c>
      <c r="G256" s="6">
        <v>659850</v>
      </c>
      <c r="H256" s="6">
        <v>660000</v>
      </c>
      <c r="I256" s="6">
        <v>660500</v>
      </c>
      <c r="J256" s="6">
        <v>661000</v>
      </c>
    </row>
    <row r="257" spans="1:10" ht="63" x14ac:dyDescent="0.25">
      <c r="A257" s="93"/>
      <c r="B257" s="112"/>
      <c r="C257" s="37" t="s">
        <v>378</v>
      </c>
      <c r="D257" s="38" t="s">
        <v>7</v>
      </c>
      <c r="E257" s="38" t="s">
        <v>8</v>
      </c>
      <c r="F257" s="6">
        <v>62962.9</v>
      </c>
      <c r="G257" s="6">
        <v>92106.6</v>
      </c>
      <c r="H257" s="6">
        <v>94686.1</v>
      </c>
      <c r="I257" s="6">
        <v>94614.7</v>
      </c>
      <c r="J257" s="6">
        <v>94614.7</v>
      </c>
    </row>
    <row r="258" spans="1:10" ht="47.25" x14ac:dyDescent="0.25">
      <c r="A258" s="93" t="s">
        <v>124</v>
      </c>
      <c r="B258" s="112" t="s">
        <v>379</v>
      </c>
      <c r="C258" s="117" t="s">
        <v>380</v>
      </c>
      <c r="D258" s="38" t="s">
        <v>381</v>
      </c>
      <c r="E258" s="38" t="s">
        <v>26</v>
      </c>
      <c r="F258" s="6">
        <v>871314</v>
      </c>
      <c r="G258" s="6">
        <v>0</v>
      </c>
      <c r="H258" s="6">
        <v>0</v>
      </c>
      <c r="I258" s="6">
        <v>0</v>
      </c>
      <c r="J258" s="6">
        <v>0</v>
      </c>
    </row>
    <row r="259" spans="1:10" x14ac:dyDescent="0.25">
      <c r="A259" s="93"/>
      <c r="B259" s="112"/>
      <c r="C259" s="117"/>
      <c r="D259" s="38" t="s">
        <v>382</v>
      </c>
      <c r="E259" s="38" t="s">
        <v>359</v>
      </c>
      <c r="F259" s="6"/>
      <c r="G259" s="6">
        <v>216880</v>
      </c>
      <c r="H259" s="6">
        <v>217000</v>
      </c>
      <c r="I259" s="6">
        <v>217150</v>
      </c>
      <c r="J259" s="6">
        <v>218300</v>
      </c>
    </row>
    <row r="260" spans="1:10" ht="63" x14ac:dyDescent="0.25">
      <c r="A260" s="93"/>
      <c r="B260" s="112"/>
      <c r="C260" s="37" t="s">
        <v>383</v>
      </c>
      <c r="D260" s="38" t="s">
        <v>7</v>
      </c>
      <c r="E260" s="38" t="s">
        <v>8</v>
      </c>
      <c r="F260" s="6">
        <v>10764.1</v>
      </c>
      <c r="G260" s="6">
        <v>12761.8</v>
      </c>
      <c r="H260" s="6">
        <v>13119.2</v>
      </c>
      <c r="I260" s="6">
        <v>13109.3</v>
      </c>
      <c r="J260" s="6">
        <v>13109.3</v>
      </c>
    </row>
    <row r="261" spans="1:10" x14ac:dyDescent="0.25">
      <c r="A261" s="93" t="s">
        <v>126</v>
      </c>
      <c r="B261" s="112" t="s">
        <v>384</v>
      </c>
      <c r="C261" s="58" t="s">
        <v>385</v>
      </c>
      <c r="D261" s="38" t="s">
        <v>40</v>
      </c>
      <c r="E261" s="38" t="s">
        <v>26</v>
      </c>
      <c r="F261" s="6">
        <v>2820949</v>
      </c>
      <c r="G261" s="6">
        <v>2816700</v>
      </c>
      <c r="H261" s="6">
        <v>2815000</v>
      </c>
      <c r="I261" s="6">
        <v>2815000</v>
      </c>
      <c r="J261" s="6">
        <v>2815000</v>
      </c>
    </row>
    <row r="262" spans="1:10" ht="63" x14ac:dyDescent="0.25">
      <c r="A262" s="93"/>
      <c r="B262" s="112"/>
      <c r="C262" s="37" t="s">
        <v>386</v>
      </c>
      <c r="D262" s="38" t="s">
        <v>7</v>
      </c>
      <c r="E262" s="38" t="s">
        <v>8</v>
      </c>
      <c r="F262" s="6">
        <v>14568.9</v>
      </c>
      <c r="G262" s="6">
        <v>16229.6</v>
      </c>
      <c r="H262" s="6">
        <v>16684.099999999999</v>
      </c>
      <c r="I262" s="6">
        <v>16671.599999999999</v>
      </c>
      <c r="J262" s="6">
        <v>16671.599999999999</v>
      </c>
    </row>
    <row r="263" spans="1:10" x14ac:dyDescent="0.25">
      <c r="A263" s="93" t="s">
        <v>128</v>
      </c>
      <c r="B263" s="112" t="s">
        <v>387</v>
      </c>
      <c r="C263" s="37" t="s">
        <v>388</v>
      </c>
      <c r="D263" s="38" t="s">
        <v>40</v>
      </c>
      <c r="E263" s="38" t="s">
        <v>26</v>
      </c>
      <c r="F263" s="6">
        <v>28517</v>
      </c>
      <c r="G263" s="6">
        <v>25914</v>
      </c>
      <c r="H263" s="6">
        <v>19300</v>
      </c>
      <c r="I263" s="6">
        <v>19300</v>
      </c>
      <c r="J263" s="6">
        <v>19300</v>
      </c>
    </row>
    <row r="264" spans="1:10" ht="63" x14ac:dyDescent="0.25">
      <c r="A264" s="93"/>
      <c r="B264" s="112"/>
      <c r="C264" s="37" t="s">
        <v>386</v>
      </c>
      <c r="D264" s="38" t="s">
        <v>7</v>
      </c>
      <c r="E264" s="38" t="s">
        <v>8</v>
      </c>
      <c r="F264" s="6">
        <v>15444.7</v>
      </c>
      <c r="G264" s="6">
        <v>16507</v>
      </c>
      <c r="H264" s="6">
        <v>16969.3</v>
      </c>
      <c r="I264" s="6">
        <v>16956.5</v>
      </c>
      <c r="J264" s="6">
        <v>16956.5</v>
      </c>
    </row>
    <row r="265" spans="1:10" x14ac:dyDescent="0.25">
      <c r="A265" s="93" t="s">
        <v>131</v>
      </c>
      <c r="B265" s="112" t="s">
        <v>389</v>
      </c>
      <c r="C265" s="37" t="s">
        <v>390</v>
      </c>
      <c r="D265" s="38" t="s">
        <v>391</v>
      </c>
      <c r="E265" s="38" t="s">
        <v>26</v>
      </c>
      <c r="F265" s="6">
        <v>2037</v>
      </c>
      <c r="G265" s="6">
        <v>1055</v>
      </c>
      <c r="H265" s="6">
        <v>1055</v>
      </c>
      <c r="I265" s="6">
        <v>1055</v>
      </c>
      <c r="J265" s="6">
        <v>1055</v>
      </c>
    </row>
    <row r="266" spans="1:10" ht="63" x14ac:dyDescent="0.25">
      <c r="A266" s="93"/>
      <c r="B266" s="112"/>
      <c r="C266" s="37" t="s">
        <v>386</v>
      </c>
      <c r="D266" s="38" t="s">
        <v>7</v>
      </c>
      <c r="E266" s="38" t="s">
        <v>8</v>
      </c>
      <c r="F266" s="6">
        <v>836.7</v>
      </c>
      <c r="G266" s="6">
        <v>1109.7</v>
      </c>
      <c r="H266" s="6">
        <v>1140.8</v>
      </c>
      <c r="I266" s="6">
        <v>1139.9000000000001</v>
      </c>
      <c r="J266" s="6">
        <v>1139.9000000000001</v>
      </c>
    </row>
    <row r="267" spans="1:10" x14ac:dyDescent="0.25">
      <c r="A267" s="93" t="s">
        <v>133</v>
      </c>
      <c r="B267" s="112" t="s">
        <v>392</v>
      </c>
      <c r="C267" s="37" t="s">
        <v>393</v>
      </c>
      <c r="D267" s="38" t="s">
        <v>394</v>
      </c>
      <c r="E267" s="38" t="s">
        <v>359</v>
      </c>
      <c r="F267" s="6">
        <v>28490</v>
      </c>
      <c r="G267" s="6">
        <v>26544</v>
      </c>
      <c r="H267" s="6">
        <v>29000</v>
      </c>
      <c r="I267" s="6">
        <v>30000</v>
      </c>
      <c r="J267" s="6">
        <v>31000</v>
      </c>
    </row>
    <row r="268" spans="1:10" ht="63" x14ac:dyDescent="0.25">
      <c r="A268" s="93"/>
      <c r="B268" s="112"/>
      <c r="C268" s="37" t="s">
        <v>395</v>
      </c>
      <c r="D268" s="38" t="s">
        <v>7</v>
      </c>
      <c r="E268" s="38" t="s">
        <v>8</v>
      </c>
      <c r="F268" s="6">
        <v>35548.699999999997</v>
      </c>
      <c r="G268" s="6">
        <v>44014.2</v>
      </c>
      <c r="H268" s="6">
        <v>46282.8</v>
      </c>
      <c r="I268" s="6">
        <v>46286.6</v>
      </c>
      <c r="J268" s="6">
        <v>46286.6</v>
      </c>
    </row>
    <row r="269" spans="1:10" x14ac:dyDescent="0.25">
      <c r="A269" s="93" t="s">
        <v>135</v>
      </c>
      <c r="B269" s="112" t="s">
        <v>396</v>
      </c>
      <c r="C269" s="37" t="s">
        <v>397</v>
      </c>
      <c r="D269" s="38" t="s">
        <v>391</v>
      </c>
      <c r="E269" s="38" t="s">
        <v>26</v>
      </c>
      <c r="F269" s="6">
        <v>107714</v>
      </c>
      <c r="G269" s="6">
        <v>107793</v>
      </c>
      <c r="H269" s="6">
        <v>107708</v>
      </c>
      <c r="I269" s="6">
        <v>107708</v>
      </c>
      <c r="J269" s="6">
        <v>107708</v>
      </c>
    </row>
    <row r="270" spans="1:10" ht="63" x14ac:dyDescent="0.25">
      <c r="A270" s="93"/>
      <c r="B270" s="112"/>
      <c r="C270" s="37" t="s">
        <v>398</v>
      </c>
      <c r="D270" s="38" t="s">
        <v>7</v>
      </c>
      <c r="E270" s="38" t="s">
        <v>8</v>
      </c>
      <c r="F270" s="6">
        <v>23952.1</v>
      </c>
      <c r="G270" s="6">
        <v>29209.4</v>
      </c>
      <c r="H270" s="6">
        <v>30714.9</v>
      </c>
      <c r="I270" s="6">
        <v>30717.4</v>
      </c>
      <c r="J270" s="6">
        <v>30717.4</v>
      </c>
    </row>
    <row r="271" spans="1:10" x14ac:dyDescent="0.25">
      <c r="A271" s="93" t="s">
        <v>137</v>
      </c>
      <c r="B271" s="112" t="s">
        <v>399</v>
      </c>
      <c r="C271" s="37" t="s">
        <v>400</v>
      </c>
      <c r="D271" s="38" t="s">
        <v>391</v>
      </c>
      <c r="E271" s="38" t="s">
        <v>26</v>
      </c>
      <c r="F271" s="6">
        <v>9</v>
      </c>
      <c r="G271" s="6">
        <v>2</v>
      </c>
      <c r="H271" s="6">
        <v>2</v>
      </c>
      <c r="I271" s="6">
        <v>2</v>
      </c>
      <c r="J271" s="6">
        <v>2</v>
      </c>
    </row>
    <row r="272" spans="1:10" ht="63" x14ac:dyDescent="0.25">
      <c r="A272" s="93"/>
      <c r="B272" s="112"/>
      <c r="C272" s="37" t="s">
        <v>398</v>
      </c>
      <c r="D272" s="38" t="s">
        <v>7</v>
      </c>
      <c r="E272" s="38" t="s">
        <v>8</v>
      </c>
      <c r="F272" s="6">
        <v>36.1</v>
      </c>
      <c r="G272" s="6">
        <v>44.5</v>
      </c>
      <c r="H272" s="6">
        <v>46.8</v>
      </c>
      <c r="I272" s="6">
        <v>46.8</v>
      </c>
      <c r="J272" s="6">
        <v>46.8</v>
      </c>
    </row>
    <row r="273" spans="1:10" x14ac:dyDescent="0.25">
      <c r="A273" s="93" t="s">
        <v>141</v>
      </c>
      <c r="B273" s="112" t="s">
        <v>401</v>
      </c>
      <c r="C273" s="58" t="s">
        <v>402</v>
      </c>
      <c r="D273" s="38" t="s">
        <v>403</v>
      </c>
      <c r="E273" s="38" t="s">
        <v>26</v>
      </c>
      <c r="F273" s="6">
        <v>92</v>
      </c>
      <c r="G273" s="6">
        <v>88</v>
      </c>
      <c r="H273" s="6">
        <v>87</v>
      </c>
      <c r="I273" s="6">
        <v>87</v>
      </c>
      <c r="J273" s="6">
        <v>87</v>
      </c>
    </row>
    <row r="274" spans="1:10" ht="63" x14ac:dyDescent="0.25">
      <c r="A274" s="93"/>
      <c r="B274" s="112"/>
      <c r="C274" s="37" t="s">
        <v>398</v>
      </c>
      <c r="D274" s="38" t="s">
        <v>7</v>
      </c>
      <c r="E274" s="38" t="s">
        <v>8</v>
      </c>
      <c r="F274" s="6">
        <v>12716.6</v>
      </c>
      <c r="G274" s="6">
        <v>15649.5</v>
      </c>
      <c r="H274" s="6">
        <v>16456.099999999999</v>
      </c>
      <c r="I274" s="6">
        <v>16457.400000000001</v>
      </c>
      <c r="J274" s="6">
        <v>16457.400000000001</v>
      </c>
    </row>
    <row r="275" spans="1:10" x14ac:dyDescent="0.25">
      <c r="A275" s="93" t="s">
        <v>143</v>
      </c>
      <c r="B275" s="112" t="s">
        <v>404</v>
      </c>
      <c r="C275" s="37" t="s">
        <v>405</v>
      </c>
      <c r="D275" s="38" t="s">
        <v>406</v>
      </c>
      <c r="E275" s="38" t="s">
        <v>23</v>
      </c>
      <c r="F275" s="6">
        <v>2500</v>
      </c>
      <c r="G275" s="6">
        <v>3338</v>
      </c>
      <c r="H275" s="6">
        <v>4450</v>
      </c>
      <c r="I275" s="6">
        <v>4450</v>
      </c>
      <c r="J275" s="6">
        <v>4450</v>
      </c>
    </row>
    <row r="276" spans="1:10" ht="63" x14ac:dyDescent="0.25">
      <c r="A276" s="93"/>
      <c r="B276" s="112"/>
      <c r="C276" s="37" t="s">
        <v>407</v>
      </c>
      <c r="D276" s="38" t="s">
        <v>7</v>
      </c>
      <c r="E276" s="38" t="s">
        <v>8</v>
      </c>
      <c r="F276" s="6">
        <v>5884.9</v>
      </c>
      <c r="G276" s="6">
        <v>7234</v>
      </c>
      <c r="H276" s="6">
        <v>7442.3</v>
      </c>
      <c r="I276" s="6">
        <v>7462.2</v>
      </c>
      <c r="J276" s="6">
        <v>7462.2</v>
      </c>
    </row>
    <row r="277" spans="1:10" x14ac:dyDescent="0.25">
      <c r="A277" s="93" t="s">
        <v>146</v>
      </c>
      <c r="B277" s="112" t="s">
        <v>438</v>
      </c>
      <c r="C277" s="37" t="s">
        <v>408</v>
      </c>
      <c r="D277" s="38" t="s">
        <v>409</v>
      </c>
      <c r="E277" s="38" t="s">
        <v>410</v>
      </c>
      <c r="F277" s="6">
        <v>24</v>
      </c>
      <c r="G277" s="6">
        <v>24</v>
      </c>
      <c r="H277" s="6">
        <v>24</v>
      </c>
      <c r="I277" s="6">
        <v>24</v>
      </c>
      <c r="J277" s="6">
        <v>24</v>
      </c>
    </row>
    <row r="278" spans="1:10" ht="63" x14ac:dyDescent="0.25">
      <c r="A278" s="93"/>
      <c r="B278" s="112"/>
      <c r="C278" s="37" t="s">
        <v>411</v>
      </c>
      <c r="D278" s="38" t="s">
        <v>7</v>
      </c>
      <c r="E278" s="38" t="s">
        <v>8</v>
      </c>
      <c r="F278" s="6">
        <v>28672</v>
      </c>
      <c r="G278" s="6">
        <v>35786.800000000003</v>
      </c>
      <c r="H278" s="6">
        <v>44075.4</v>
      </c>
      <c r="I278" s="6">
        <v>44053</v>
      </c>
      <c r="J278" s="6">
        <v>44053</v>
      </c>
    </row>
    <row r="279" spans="1:10" x14ac:dyDescent="0.25">
      <c r="A279" s="93" t="s">
        <v>148</v>
      </c>
      <c r="B279" s="112" t="s">
        <v>412</v>
      </c>
      <c r="C279" s="37" t="s">
        <v>413</v>
      </c>
      <c r="D279" s="38" t="s">
        <v>414</v>
      </c>
      <c r="E279" s="38" t="s">
        <v>23</v>
      </c>
      <c r="F279" s="6">
        <v>109</v>
      </c>
      <c r="G279" s="6">
        <v>0</v>
      </c>
      <c r="H279" s="6">
        <v>0</v>
      </c>
      <c r="I279" s="6">
        <v>0</v>
      </c>
      <c r="J279" s="6">
        <v>0</v>
      </c>
    </row>
    <row r="280" spans="1:10" ht="63" x14ac:dyDescent="0.25">
      <c r="A280" s="93"/>
      <c r="B280" s="112"/>
      <c r="C280" s="37" t="s">
        <v>411</v>
      </c>
      <c r="D280" s="38" t="s">
        <v>7</v>
      </c>
      <c r="E280" s="38" t="s">
        <v>8</v>
      </c>
      <c r="F280" s="6">
        <v>1509.1</v>
      </c>
      <c r="G280" s="6">
        <v>0</v>
      </c>
      <c r="H280" s="6">
        <v>0</v>
      </c>
      <c r="I280" s="6">
        <v>0</v>
      </c>
      <c r="J280" s="6">
        <v>0</v>
      </c>
    </row>
    <row r="281" spans="1:10" x14ac:dyDescent="0.25">
      <c r="A281" s="114" t="s">
        <v>415</v>
      </c>
      <c r="B281" s="114"/>
      <c r="C281" s="114"/>
      <c r="D281" s="114"/>
      <c r="E281" s="114"/>
      <c r="F281" s="6">
        <f>F283+F285+F287+F289+F291+F293</f>
        <v>202585.3</v>
      </c>
      <c r="G281" s="6">
        <f t="shared" ref="G281:J281" si="34">G283+G285+G287+G289+G291+G293</f>
        <v>229580.1</v>
      </c>
      <c r="H281" s="6">
        <f t="shared" si="34"/>
        <v>260476.80000000002</v>
      </c>
      <c r="I281" s="6">
        <f t="shared" si="34"/>
        <v>255222.09999999998</v>
      </c>
      <c r="J281" s="6">
        <f t="shared" si="34"/>
        <v>255222.09999999998</v>
      </c>
    </row>
    <row r="282" spans="1:10" x14ac:dyDescent="0.25">
      <c r="A282" s="93" t="s">
        <v>155</v>
      </c>
      <c r="B282" s="112" t="s">
        <v>416</v>
      </c>
      <c r="C282" s="37" t="s">
        <v>417</v>
      </c>
      <c r="D282" s="38" t="s">
        <v>418</v>
      </c>
      <c r="E282" s="38" t="s">
        <v>359</v>
      </c>
      <c r="F282" s="6">
        <v>201</v>
      </c>
      <c r="G282" s="6">
        <v>219</v>
      </c>
      <c r="H282" s="6">
        <v>230</v>
      </c>
      <c r="I282" s="6">
        <v>240</v>
      </c>
      <c r="J282" s="6">
        <v>250</v>
      </c>
    </row>
    <row r="283" spans="1:10" ht="63" x14ac:dyDescent="0.25">
      <c r="A283" s="93"/>
      <c r="B283" s="112"/>
      <c r="C283" s="37" t="s">
        <v>419</v>
      </c>
      <c r="D283" s="38" t="s">
        <v>7</v>
      </c>
      <c r="E283" s="38" t="s">
        <v>8</v>
      </c>
      <c r="F283" s="6">
        <v>42562.8</v>
      </c>
      <c r="G283" s="6">
        <v>48190.8</v>
      </c>
      <c r="H283" s="6">
        <v>61686.6</v>
      </c>
      <c r="I283" s="6">
        <v>58662.1</v>
      </c>
      <c r="J283" s="6">
        <v>58662.1</v>
      </c>
    </row>
    <row r="284" spans="1:10" x14ac:dyDescent="0.25">
      <c r="A284" s="93" t="s">
        <v>157</v>
      </c>
      <c r="B284" s="116" t="s">
        <v>420</v>
      </c>
      <c r="C284" s="58" t="s">
        <v>421</v>
      </c>
      <c r="D284" s="38" t="s">
        <v>418</v>
      </c>
      <c r="E284" s="38" t="s">
        <v>359</v>
      </c>
      <c r="F284" s="6">
        <v>45</v>
      </c>
      <c r="G284" s="6">
        <v>44</v>
      </c>
      <c r="H284" s="6">
        <v>54</v>
      </c>
      <c r="I284" s="6">
        <v>64</v>
      </c>
      <c r="J284" s="6">
        <v>74</v>
      </c>
    </row>
    <row r="285" spans="1:10" ht="63" x14ac:dyDescent="0.25">
      <c r="A285" s="93"/>
      <c r="B285" s="116"/>
      <c r="C285" s="37" t="s">
        <v>422</v>
      </c>
      <c r="D285" s="38" t="s">
        <v>7</v>
      </c>
      <c r="E285" s="38" t="s">
        <v>8</v>
      </c>
      <c r="F285" s="6">
        <v>7706.2</v>
      </c>
      <c r="G285" s="6">
        <v>8725.2000000000007</v>
      </c>
      <c r="H285" s="6">
        <v>11168.7</v>
      </c>
      <c r="I285" s="6">
        <v>10621.1</v>
      </c>
      <c r="J285" s="6">
        <v>10621.1</v>
      </c>
    </row>
    <row r="286" spans="1:10" x14ac:dyDescent="0.25">
      <c r="A286" s="93" t="s">
        <v>161</v>
      </c>
      <c r="B286" s="112" t="s">
        <v>423</v>
      </c>
      <c r="C286" s="37" t="s">
        <v>424</v>
      </c>
      <c r="D286" s="38" t="s">
        <v>418</v>
      </c>
      <c r="E286" s="38" t="s">
        <v>359</v>
      </c>
      <c r="F286" s="6">
        <v>11</v>
      </c>
      <c r="G286" s="6">
        <v>12</v>
      </c>
      <c r="H286" s="6">
        <v>15</v>
      </c>
      <c r="I286" s="6">
        <v>15</v>
      </c>
      <c r="J286" s="6">
        <v>15</v>
      </c>
    </row>
    <row r="287" spans="1:10" ht="63" x14ac:dyDescent="0.25">
      <c r="A287" s="93"/>
      <c r="B287" s="112"/>
      <c r="C287" s="37" t="s">
        <v>425</v>
      </c>
      <c r="D287" s="38" t="s">
        <v>7</v>
      </c>
      <c r="E287" s="38" t="s">
        <v>8</v>
      </c>
      <c r="F287" s="6">
        <v>765.5</v>
      </c>
      <c r="G287" s="6">
        <v>866.7</v>
      </c>
      <c r="H287" s="6">
        <v>1109.5</v>
      </c>
      <c r="I287" s="6">
        <v>1055.0999999999999</v>
      </c>
      <c r="J287" s="6">
        <v>1055.0999999999999</v>
      </c>
    </row>
    <row r="288" spans="1:10" x14ac:dyDescent="0.25">
      <c r="A288" s="93" t="s">
        <v>163</v>
      </c>
      <c r="B288" s="112" t="s">
        <v>439</v>
      </c>
      <c r="C288" s="37" t="s">
        <v>426</v>
      </c>
      <c r="D288" s="38" t="s">
        <v>418</v>
      </c>
      <c r="E288" s="38" t="s">
        <v>359</v>
      </c>
      <c r="F288" s="6">
        <v>1024</v>
      </c>
      <c r="G288" s="6">
        <v>1052</v>
      </c>
      <c r="H288" s="6">
        <v>1085</v>
      </c>
      <c r="I288" s="6">
        <v>1100</v>
      </c>
      <c r="J288" s="6">
        <v>1125</v>
      </c>
    </row>
    <row r="289" spans="1:10" ht="63" x14ac:dyDescent="0.25">
      <c r="A289" s="93"/>
      <c r="B289" s="112"/>
      <c r="C289" s="37" t="s">
        <v>427</v>
      </c>
      <c r="D289" s="38" t="s">
        <v>7</v>
      </c>
      <c r="E289" s="38" t="s">
        <v>8</v>
      </c>
      <c r="F289" s="6">
        <v>134505.60000000001</v>
      </c>
      <c r="G289" s="6">
        <v>156846.5</v>
      </c>
      <c r="H289" s="6">
        <v>162370.20000000001</v>
      </c>
      <c r="I289" s="6">
        <v>160552.20000000001</v>
      </c>
      <c r="J289" s="6">
        <v>160552.20000000001</v>
      </c>
    </row>
    <row r="290" spans="1:10" x14ac:dyDescent="0.25">
      <c r="A290" s="93" t="s">
        <v>165</v>
      </c>
      <c r="B290" s="112" t="s">
        <v>428</v>
      </c>
      <c r="C290" s="37" t="s">
        <v>429</v>
      </c>
      <c r="D290" s="38" t="s">
        <v>430</v>
      </c>
      <c r="E290" s="38" t="s">
        <v>245</v>
      </c>
      <c r="F290" s="6">
        <v>99926</v>
      </c>
      <c r="G290" s="6">
        <v>111314</v>
      </c>
      <c r="H290" s="6">
        <v>111400</v>
      </c>
      <c r="I290" s="6">
        <v>174243</v>
      </c>
      <c r="J290" s="6">
        <v>174243</v>
      </c>
    </row>
    <row r="291" spans="1:10" ht="63" x14ac:dyDescent="0.25">
      <c r="A291" s="93"/>
      <c r="B291" s="112"/>
      <c r="C291" s="37" t="s">
        <v>431</v>
      </c>
      <c r="D291" s="38" t="s">
        <v>7</v>
      </c>
      <c r="E291" s="38" t="s">
        <v>8</v>
      </c>
      <c r="F291" s="6">
        <v>9374.9</v>
      </c>
      <c r="G291" s="6">
        <v>7879.1</v>
      </c>
      <c r="H291" s="6">
        <v>12722.7</v>
      </c>
      <c r="I291" s="6">
        <v>12822.8</v>
      </c>
      <c r="J291" s="6">
        <v>12822.8</v>
      </c>
    </row>
    <row r="292" spans="1:10" x14ac:dyDescent="0.25">
      <c r="A292" s="93" t="s">
        <v>167</v>
      </c>
      <c r="B292" s="112" t="s">
        <v>432</v>
      </c>
      <c r="C292" s="37" t="s">
        <v>433</v>
      </c>
      <c r="D292" s="38" t="s">
        <v>430</v>
      </c>
      <c r="E292" s="38" t="s">
        <v>245</v>
      </c>
      <c r="F292" s="6">
        <v>61858</v>
      </c>
      <c r="G292" s="6">
        <v>67025</v>
      </c>
      <c r="H292" s="6">
        <v>68900</v>
      </c>
      <c r="I292" s="6">
        <v>70600</v>
      </c>
      <c r="J292" s="6">
        <v>72300</v>
      </c>
    </row>
    <row r="293" spans="1:10" ht="63" x14ac:dyDescent="0.25">
      <c r="A293" s="93"/>
      <c r="B293" s="112"/>
      <c r="C293" s="37" t="s">
        <v>434</v>
      </c>
      <c r="D293" s="38" t="s">
        <v>7</v>
      </c>
      <c r="E293" s="38" t="s">
        <v>8</v>
      </c>
      <c r="F293" s="6">
        <v>7670.3</v>
      </c>
      <c r="G293" s="6">
        <v>7071.8</v>
      </c>
      <c r="H293" s="6">
        <v>11419.1</v>
      </c>
      <c r="I293" s="6">
        <v>11508.8</v>
      </c>
      <c r="J293" s="6">
        <v>11508.8</v>
      </c>
    </row>
    <row r="294" spans="1:10" x14ac:dyDescent="0.25">
      <c r="A294" s="114" t="s">
        <v>436</v>
      </c>
      <c r="B294" s="114"/>
      <c r="C294" s="114"/>
      <c r="D294" s="114"/>
      <c r="E294" s="114"/>
      <c r="F294" s="6">
        <f>F281+F243</f>
        <v>762843.34199999995</v>
      </c>
      <c r="G294" s="6">
        <f>G281+G243</f>
        <v>955256.1</v>
      </c>
      <c r="H294" s="6">
        <f>H281+H243</f>
        <v>1015554.2000000003</v>
      </c>
      <c r="I294" s="6">
        <f>I281+I243</f>
        <v>1009836.7999999999</v>
      </c>
      <c r="J294" s="6">
        <f>J281+J243</f>
        <v>1009836.7999999999</v>
      </c>
    </row>
    <row r="295" spans="1:10" ht="28.5" customHeight="1" x14ac:dyDescent="0.25">
      <c r="A295" s="114" t="s">
        <v>471</v>
      </c>
      <c r="B295" s="114"/>
      <c r="C295" s="114"/>
      <c r="D295" s="114"/>
      <c r="E295" s="114"/>
      <c r="F295" s="114"/>
      <c r="G295" s="114"/>
      <c r="H295" s="114"/>
      <c r="I295" s="114"/>
      <c r="J295" s="114"/>
    </row>
    <row r="296" spans="1:10" ht="63" x14ac:dyDescent="0.25">
      <c r="A296" s="110" t="s">
        <v>104</v>
      </c>
      <c r="B296" s="111" t="s">
        <v>440</v>
      </c>
      <c r="C296" s="30" t="s">
        <v>472</v>
      </c>
      <c r="D296" s="27" t="s">
        <v>441</v>
      </c>
      <c r="E296" s="31" t="s">
        <v>442</v>
      </c>
      <c r="F296" s="32">
        <f>610+131+136+31+175+133+89+80+60+188+169</f>
        <v>1802</v>
      </c>
      <c r="G296" s="32">
        <f>169+188+26+156+125+52+117+600+64+97+131</f>
        <v>1725</v>
      </c>
      <c r="H296" s="32">
        <f>169+188+26+156+125+52+117+600+64+97+131</f>
        <v>1725</v>
      </c>
      <c r="I296" s="32">
        <f>169+188+26+156+125+52+117+600+64+97+131</f>
        <v>1725</v>
      </c>
      <c r="J296" s="32">
        <f>169+188+26+156+125+52+117+600+64+97+131</f>
        <v>1725</v>
      </c>
    </row>
    <row r="297" spans="1:10" ht="63" x14ac:dyDescent="0.25">
      <c r="A297" s="110"/>
      <c r="B297" s="111"/>
      <c r="C297" s="30" t="s">
        <v>472</v>
      </c>
      <c r="D297" s="27" t="s">
        <v>443</v>
      </c>
      <c r="E297" s="31" t="s">
        <v>442</v>
      </c>
      <c r="F297" s="32">
        <f>4+9+2+1+1+2+6+2+17+154+83+120+125+44+80+86+150+51+76+84</f>
        <v>1097</v>
      </c>
      <c r="G297" s="32">
        <f>84+76+98+111+59+62+101+158+100+106+74+5+4+16+2+3+1+2+2+4+2+3+2+6+1+1+1+7+6+1</f>
        <v>1098</v>
      </c>
      <c r="H297" s="32">
        <f>84+76+98+111+59+62+101+158+100+106+74+5+4+16+2+3+1+2+2+4+2+3+2+6+1+1+1+7+6+1</f>
        <v>1098</v>
      </c>
      <c r="I297" s="32">
        <f>84+76+98+111+59+62+101+158+100+106+74+5+4+16+2+3+1+2+2+4+2+3+2+6+1+1+1+7+6+1</f>
        <v>1098</v>
      </c>
      <c r="J297" s="32">
        <f>84+76+98+111+59+62+101+158+100+106+74+5+4+16+2+3+1+2+2+4+2+3+2+6+1+1+1+7+6+1</f>
        <v>1098</v>
      </c>
    </row>
    <row r="298" spans="1:10" ht="63" x14ac:dyDescent="0.25">
      <c r="A298" s="110"/>
      <c r="B298" s="111"/>
      <c r="C298" s="30" t="s">
        <v>472</v>
      </c>
      <c r="D298" s="27" t="s">
        <v>444</v>
      </c>
      <c r="E298" s="31" t="s">
        <v>442</v>
      </c>
      <c r="F298" s="32">
        <f>2+7+1+1+1+6+1+10+21+26+36+15+18+23+15+14</f>
        <v>197</v>
      </c>
      <c r="G298" s="32">
        <f>12+15+15+17+31+20+16+2+5+1+4+15+1+8+1+1+5+8+2+1+6</f>
        <v>186</v>
      </c>
      <c r="H298" s="32">
        <f>12+15+15+17+31+20+16+2+5+1+4+15+1+8+1+1+5+8+2+1+6</f>
        <v>186</v>
      </c>
      <c r="I298" s="32">
        <f>12+15+15+17+31+20+16+2+5+1+4+15+1+8+1+1+5+8+2+1+6</f>
        <v>186</v>
      </c>
      <c r="J298" s="32">
        <f>12+15+15+17+31+20+16+2+5+1+4+15+1+8+1+1+5+8+2+1+6</f>
        <v>186</v>
      </c>
    </row>
    <row r="299" spans="1:10" ht="63" x14ac:dyDescent="0.25">
      <c r="A299" s="110"/>
      <c r="B299" s="111"/>
      <c r="C299" s="30" t="s">
        <v>472</v>
      </c>
      <c r="D299" s="27" t="s">
        <v>445</v>
      </c>
      <c r="E299" s="31" t="s">
        <v>442</v>
      </c>
      <c r="F299" s="32">
        <v>40</v>
      </c>
      <c r="G299" s="32">
        <f>8+4+11+5+1+3+1+1+6+1+1</f>
        <v>42</v>
      </c>
      <c r="H299" s="32">
        <f>8+4+11+5+1+3+1+1+6+1+1</f>
        <v>42</v>
      </c>
      <c r="I299" s="32">
        <f>8+4+11+5+1+3+1+1+6+1+1</f>
        <v>42</v>
      </c>
      <c r="J299" s="32">
        <f>8+4+11+5+1+3+1+1+6+1+1</f>
        <v>42</v>
      </c>
    </row>
    <row r="300" spans="1:10" ht="63" x14ac:dyDescent="0.25">
      <c r="A300" s="110"/>
      <c r="B300" s="111"/>
      <c r="C300" s="36" t="s">
        <v>473</v>
      </c>
      <c r="D300" s="30" t="s">
        <v>474</v>
      </c>
      <c r="E300" s="33" t="s">
        <v>8</v>
      </c>
      <c r="F300" s="34">
        <v>130490.6</v>
      </c>
      <c r="G300" s="34">
        <v>158775.9</v>
      </c>
      <c r="H300" s="34">
        <v>245187.3</v>
      </c>
      <c r="I300" s="34">
        <v>248001</v>
      </c>
      <c r="J300" s="34">
        <v>248002</v>
      </c>
    </row>
    <row r="301" spans="1:10" ht="15.75" customHeight="1" x14ac:dyDescent="0.25">
      <c r="A301" s="110" t="s">
        <v>108</v>
      </c>
      <c r="B301" s="111" t="s">
        <v>475</v>
      </c>
      <c r="C301" s="30" t="s">
        <v>476</v>
      </c>
      <c r="D301" s="30" t="s">
        <v>446</v>
      </c>
      <c r="E301" s="31" t="s">
        <v>442</v>
      </c>
      <c r="F301" s="33">
        <v>143</v>
      </c>
      <c r="G301" s="33">
        <v>143</v>
      </c>
      <c r="H301" s="33">
        <v>143</v>
      </c>
      <c r="I301" s="33">
        <v>143</v>
      </c>
      <c r="J301" s="33">
        <v>143</v>
      </c>
    </row>
    <row r="302" spans="1:10" ht="63" x14ac:dyDescent="0.25">
      <c r="A302" s="110"/>
      <c r="B302" s="111"/>
      <c r="C302" s="36" t="s">
        <v>477</v>
      </c>
      <c r="D302" s="30" t="s">
        <v>7</v>
      </c>
      <c r="E302" s="33" t="s">
        <v>8</v>
      </c>
      <c r="F302" s="34">
        <v>12022.4</v>
      </c>
      <c r="G302" s="34">
        <v>14834.3</v>
      </c>
      <c r="H302" s="34">
        <v>17739.099999999999</v>
      </c>
      <c r="I302" s="34">
        <v>17919.900000000001</v>
      </c>
      <c r="J302" s="34">
        <v>17919.900000000001</v>
      </c>
    </row>
    <row r="303" spans="1:10" ht="31.5" customHeight="1" x14ac:dyDescent="0.25">
      <c r="A303" s="36"/>
      <c r="B303" s="113" t="s">
        <v>601</v>
      </c>
      <c r="C303" s="113"/>
      <c r="D303" s="113"/>
      <c r="E303" s="113"/>
      <c r="F303" s="35">
        <f>F300+F302</f>
        <v>142513</v>
      </c>
      <c r="G303" s="35">
        <f>G300+G302</f>
        <v>173610.19999999998</v>
      </c>
      <c r="H303" s="35">
        <f>H300+H302</f>
        <v>262926.39999999997</v>
      </c>
      <c r="I303" s="35">
        <f>I300+I302</f>
        <v>265920.90000000002</v>
      </c>
      <c r="J303" s="35">
        <f>J300+J302</f>
        <v>265921.90000000002</v>
      </c>
    </row>
    <row r="304" spans="1:10" ht="30.75" customHeight="1" x14ac:dyDescent="0.25">
      <c r="A304" s="114" t="s">
        <v>602</v>
      </c>
      <c r="B304" s="114"/>
      <c r="C304" s="114"/>
      <c r="D304" s="114"/>
      <c r="E304" s="114"/>
      <c r="F304" s="114"/>
      <c r="G304" s="114"/>
      <c r="H304" s="114"/>
      <c r="I304" s="114"/>
      <c r="J304" s="114"/>
    </row>
    <row r="305" spans="1:10" ht="60" customHeight="1" x14ac:dyDescent="0.25">
      <c r="A305" s="108">
        <v>1</v>
      </c>
      <c r="B305" s="115" t="s">
        <v>450</v>
      </c>
      <c r="C305" s="27" t="s">
        <v>478</v>
      </c>
      <c r="D305" s="42" t="s">
        <v>244</v>
      </c>
      <c r="E305" s="43" t="s">
        <v>578</v>
      </c>
      <c r="F305" s="44">
        <v>4769</v>
      </c>
      <c r="G305" s="44">
        <v>4865</v>
      </c>
      <c r="H305" s="44">
        <v>4865</v>
      </c>
      <c r="I305" s="44">
        <f t="shared" ref="I305:J305" si="35">G305</f>
        <v>4865</v>
      </c>
      <c r="J305" s="44">
        <f t="shared" si="35"/>
        <v>4865</v>
      </c>
    </row>
    <row r="306" spans="1:10" ht="36.75" customHeight="1" x14ac:dyDescent="0.25">
      <c r="A306" s="108"/>
      <c r="B306" s="115"/>
      <c r="C306" s="84" t="s">
        <v>535</v>
      </c>
      <c r="D306" s="42" t="s">
        <v>579</v>
      </c>
      <c r="E306" s="43" t="s">
        <v>8</v>
      </c>
      <c r="F306" s="45">
        <v>757158.13445000001</v>
      </c>
      <c r="G306" s="45">
        <v>813422</v>
      </c>
      <c r="H306" s="45">
        <v>857127.5</v>
      </c>
      <c r="I306" s="45">
        <v>880624.39999999991</v>
      </c>
      <c r="J306" s="45">
        <v>880624.39999999991</v>
      </c>
    </row>
    <row r="307" spans="1:10" ht="60" customHeight="1" x14ac:dyDescent="0.25">
      <c r="A307" s="108">
        <v>2</v>
      </c>
      <c r="B307" s="109" t="s">
        <v>453</v>
      </c>
      <c r="C307" s="27" t="s">
        <v>479</v>
      </c>
      <c r="D307" s="42" t="s">
        <v>244</v>
      </c>
      <c r="E307" s="43" t="s">
        <v>578</v>
      </c>
      <c r="F307" s="44">
        <v>7734</v>
      </c>
      <c r="G307" s="44">
        <v>7734</v>
      </c>
      <c r="H307" s="44">
        <v>7734</v>
      </c>
      <c r="I307" s="44">
        <f t="shared" ref="I307:J307" si="36">G307</f>
        <v>7734</v>
      </c>
      <c r="J307" s="44">
        <f t="shared" si="36"/>
        <v>7734</v>
      </c>
    </row>
    <row r="308" spans="1:10" ht="79.5" customHeight="1" x14ac:dyDescent="0.25">
      <c r="A308" s="108"/>
      <c r="B308" s="109"/>
      <c r="C308" s="84" t="s">
        <v>536</v>
      </c>
      <c r="D308" s="42" t="s">
        <v>579</v>
      </c>
      <c r="E308" s="43" t="s">
        <v>8</v>
      </c>
      <c r="F308" s="45">
        <v>203779.8015</v>
      </c>
      <c r="G308" s="45">
        <v>237091.8</v>
      </c>
      <c r="H308" s="45">
        <v>251833.5</v>
      </c>
      <c r="I308" s="45">
        <v>251833.5</v>
      </c>
      <c r="J308" s="45">
        <v>251833.5</v>
      </c>
    </row>
    <row r="309" spans="1:10" ht="60" customHeight="1" x14ac:dyDescent="0.25">
      <c r="A309" s="108">
        <v>3</v>
      </c>
      <c r="B309" s="109" t="s">
        <v>456</v>
      </c>
      <c r="C309" s="27" t="s">
        <v>480</v>
      </c>
      <c r="D309" s="42" t="s">
        <v>244</v>
      </c>
      <c r="E309" s="43" t="s">
        <v>578</v>
      </c>
      <c r="F309" s="44">
        <v>12661</v>
      </c>
      <c r="G309" s="44">
        <v>12609</v>
      </c>
      <c r="H309" s="44">
        <v>12564</v>
      </c>
      <c r="I309" s="44">
        <f t="shared" ref="I309:J309" si="37">G309</f>
        <v>12609</v>
      </c>
      <c r="J309" s="44">
        <f t="shared" si="37"/>
        <v>12564</v>
      </c>
    </row>
    <row r="310" spans="1:10" ht="63.75" customHeight="1" x14ac:dyDescent="0.25">
      <c r="A310" s="108"/>
      <c r="B310" s="109"/>
      <c r="C310" s="84" t="s">
        <v>537</v>
      </c>
      <c r="D310" s="42" t="s">
        <v>579</v>
      </c>
      <c r="E310" s="43" t="s">
        <v>8</v>
      </c>
      <c r="F310" s="45">
        <v>1039277.1354400001</v>
      </c>
      <c r="G310" s="45">
        <v>1184795.8999999999</v>
      </c>
      <c r="H310" s="45">
        <v>1232213.8999999999</v>
      </c>
      <c r="I310" s="45">
        <v>1232213.8999999999</v>
      </c>
      <c r="J310" s="45">
        <v>1232213.8999999999</v>
      </c>
    </row>
    <row r="311" spans="1:10" ht="47.25" x14ac:dyDescent="0.25">
      <c r="A311" s="108">
        <v>4</v>
      </c>
      <c r="B311" s="109" t="s">
        <v>460</v>
      </c>
      <c r="C311" s="27" t="s">
        <v>481</v>
      </c>
      <c r="D311" s="42" t="s">
        <v>244</v>
      </c>
      <c r="E311" s="43" t="s">
        <v>578</v>
      </c>
      <c r="F311" s="44">
        <v>390</v>
      </c>
      <c r="G311" s="44">
        <v>400</v>
      </c>
      <c r="H311" s="44">
        <v>400</v>
      </c>
      <c r="I311" s="44">
        <v>400</v>
      </c>
      <c r="J311" s="44">
        <v>400</v>
      </c>
    </row>
    <row r="312" spans="1:10" ht="47.25" customHeight="1" x14ac:dyDescent="0.25">
      <c r="A312" s="108"/>
      <c r="B312" s="109"/>
      <c r="C312" s="84" t="s">
        <v>538</v>
      </c>
      <c r="D312" s="42" t="s">
        <v>579</v>
      </c>
      <c r="E312" s="43" t="s">
        <v>8</v>
      </c>
      <c r="F312" s="45">
        <v>12305.7</v>
      </c>
      <c r="G312" s="45">
        <v>13598</v>
      </c>
      <c r="H312" s="45">
        <v>16052.4</v>
      </c>
      <c r="I312" s="45">
        <v>16052.4</v>
      </c>
      <c r="J312" s="45">
        <f t="shared" ref="J312" si="38">H312</f>
        <v>16052.4</v>
      </c>
    </row>
    <row r="313" spans="1:10" ht="47.25" x14ac:dyDescent="0.25">
      <c r="A313" s="108">
        <v>5</v>
      </c>
      <c r="B313" s="109" t="s">
        <v>452</v>
      </c>
      <c r="C313" s="27" t="s">
        <v>482</v>
      </c>
      <c r="D313" s="42" t="s">
        <v>244</v>
      </c>
      <c r="E313" s="43" t="s">
        <v>578</v>
      </c>
      <c r="F313" s="44">
        <v>170</v>
      </c>
      <c r="G313" s="44">
        <v>180</v>
      </c>
      <c r="H313" s="44">
        <v>180</v>
      </c>
      <c r="I313" s="44">
        <v>180</v>
      </c>
      <c r="J313" s="44">
        <v>180</v>
      </c>
    </row>
    <row r="314" spans="1:10" ht="78.75" x14ac:dyDescent="0.25">
      <c r="A314" s="108"/>
      <c r="B314" s="109"/>
      <c r="C314" s="84" t="s">
        <v>539</v>
      </c>
      <c r="D314" s="42" t="s">
        <v>579</v>
      </c>
      <c r="E314" s="43" t="s">
        <v>8</v>
      </c>
      <c r="F314" s="45">
        <v>5247.8999000000003</v>
      </c>
      <c r="G314" s="45">
        <v>5886.8</v>
      </c>
      <c r="H314" s="45">
        <v>6004.6</v>
      </c>
      <c r="I314" s="45">
        <v>6004.6</v>
      </c>
      <c r="J314" s="45">
        <v>6004.6</v>
      </c>
    </row>
    <row r="315" spans="1:10" ht="47.25" x14ac:dyDescent="0.25">
      <c r="A315" s="108">
        <v>6</v>
      </c>
      <c r="B315" s="109" t="s">
        <v>483</v>
      </c>
      <c r="C315" s="27" t="s">
        <v>484</v>
      </c>
      <c r="D315" s="42" t="s">
        <v>244</v>
      </c>
      <c r="E315" s="43" t="s">
        <v>580</v>
      </c>
      <c r="F315" s="44">
        <v>1136</v>
      </c>
      <c r="G315" s="44">
        <v>1136</v>
      </c>
      <c r="H315" s="44">
        <v>1136</v>
      </c>
      <c r="I315" s="44">
        <v>1136</v>
      </c>
      <c r="J315" s="44">
        <v>1136</v>
      </c>
    </row>
    <row r="316" spans="1:10" ht="78.75" x14ac:dyDescent="0.25">
      <c r="A316" s="108"/>
      <c r="B316" s="109"/>
      <c r="C316" s="84" t="s">
        <v>540</v>
      </c>
      <c r="D316" s="42" t="s">
        <v>579</v>
      </c>
      <c r="E316" s="43" t="s">
        <v>8</v>
      </c>
      <c r="F316" s="45">
        <v>35735.800000000003</v>
      </c>
      <c r="G316" s="45">
        <v>38674.199999999997</v>
      </c>
      <c r="H316" s="45">
        <v>39447.800000000003</v>
      </c>
      <c r="I316" s="45">
        <v>39447.800000000003</v>
      </c>
      <c r="J316" s="45">
        <v>39447.800000000003</v>
      </c>
    </row>
    <row r="317" spans="1:10" ht="47.25" x14ac:dyDescent="0.25">
      <c r="A317" s="108">
        <v>7</v>
      </c>
      <c r="B317" s="109" t="s">
        <v>469</v>
      </c>
      <c r="C317" s="27" t="s">
        <v>485</v>
      </c>
      <c r="D317" s="42" t="s">
        <v>244</v>
      </c>
      <c r="E317" s="43" t="s">
        <v>581</v>
      </c>
      <c r="F317" s="44">
        <v>40525</v>
      </c>
      <c r="G317" s="44">
        <v>53709</v>
      </c>
      <c r="H317" s="44">
        <v>53709</v>
      </c>
      <c r="I317" s="44">
        <v>53709</v>
      </c>
      <c r="J317" s="44">
        <v>53709</v>
      </c>
    </row>
    <row r="318" spans="1:10" ht="78.75" x14ac:dyDescent="0.25">
      <c r="A318" s="108"/>
      <c r="B318" s="109"/>
      <c r="C318" s="84" t="s">
        <v>541</v>
      </c>
      <c r="D318" s="42" t="s">
        <v>579</v>
      </c>
      <c r="E318" s="43" t="s">
        <v>8</v>
      </c>
      <c r="F318" s="45">
        <v>79956.071000000011</v>
      </c>
      <c r="G318" s="45">
        <v>113704.4</v>
      </c>
      <c r="H318" s="45">
        <v>118528.70000000001</v>
      </c>
      <c r="I318" s="45">
        <v>118528.70000000001</v>
      </c>
      <c r="J318" s="45">
        <v>118528.70000000001</v>
      </c>
    </row>
    <row r="319" spans="1:10" ht="47.25" x14ac:dyDescent="0.25">
      <c r="A319" s="108">
        <v>8</v>
      </c>
      <c r="B319" s="109" t="s">
        <v>470</v>
      </c>
      <c r="C319" s="27" t="s">
        <v>485</v>
      </c>
      <c r="D319" s="42" t="s">
        <v>244</v>
      </c>
      <c r="E319" s="43" t="s">
        <v>581</v>
      </c>
      <c r="F319" s="44">
        <v>0</v>
      </c>
      <c r="G319" s="44">
        <v>0</v>
      </c>
      <c r="H319" s="44">
        <v>5544</v>
      </c>
      <c r="I319" s="44">
        <v>5544</v>
      </c>
      <c r="J319" s="44">
        <v>5544</v>
      </c>
    </row>
    <row r="320" spans="1:10" ht="78.75" x14ac:dyDescent="0.25">
      <c r="A320" s="108"/>
      <c r="B320" s="109"/>
      <c r="C320" s="84" t="s">
        <v>542</v>
      </c>
      <c r="D320" s="42" t="s">
        <v>579</v>
      </c>
      <c r="E320" s="43" t="s">
        <v>8</v>
      </c>
      <c r="F320" s="45">
        <v>0</v>
      </c>
      <c r="G320" s="45">
        <v>0</v>
      </c>
      <c r="H320" s="45">
        <v>2662.1</v>
      </c>
      <c r="I320" s="45">
        <v>2662.1</v>
      </c>
      <c r="J320" s="45">
        <v>2662.1</v>
      </c>
    </row>
    <row r="321" spans="1:10" ht="47.25" x14ac:dyDescent="0.25">
      <c r="A321" s="108">
        <v>9</v>
      </c>
      <c r="B321" s="109" t="s">
        <v>486</v>
      </c>
      <c r="C321" s="27" t="s">
        <v>487</v>
      </c>
      <c r="D321" s="42" t="s">
        <v>244</v>
      </c>
      <c r="E321" s="43" t="s">
        <v>582</v>
      </c>
      <c r="F321" s="44">
        <v>5255</v>
      </c>
      <c r="G321" s="44">
        <v>4975</v>
      </c>
      <c r="H321" s="44">
        <v>4975</v>
      </c>
      <c r="I321" s="44">
        <v>4975</v>
      </c>
      <c r="J321" s="44">
        <v>4975</v>
      </c>
    </row>
    <row r="322" spans="1:10" ht="78.75" x14ac:dyDescent="0.25">
      <c r="A322" s="108"/>
      <c r="B322" s="109"/>
      <c r="C322" s="84" t="s">
        <v>543</v>
      </c>
      <c r="D322" s="42" t="s">
        <v>579</v>
      </c>
      <c r="E322" s="43" t="s">
        <v>8</v>
      </c>
      <c r="F322" s="45">
        <v>878342.2</v>
      </c>
      <c r="G322" s="45">
        <v>932322.8</v>
      </c>
      <c r="H322" s="45">
        <v>914047.5</v>
      </c>
      <c r="I322" s="45">
        <v>912684.5</v>
      </c>
      <c r="J322" s="45">
        <v>912684.5</v>
      </c>
    </row>
    <row r="323" spans="1:10" ht="63" x14ac:dyDescent="0.25">
      <c r="A323" s="108">
        <v>10</v>
      </c>
      <c r="B323" s="109" t="s">
        <v>449</v>
      </c>
      <c r="C323" s="27" t="s">
        <v>488</v>
      </c>
      <c r="D323" s="42" t="s">
        <v>244</v>
      </c>
      <c r="E323" s="43" t="s">
        <v>583</v>
      </c>
      <c r="F323" s="44">
        <v>140750</v>
      </c>
      <c r="G323" s="44">
        <v>140750</v>
      </c>
      <c r="H323" s="44">
        <v>140750</v>
      </c>
      <c r="I323" s="44">
        <v>140750</v>
      </c>
      <c r="J323" s="44">
        <v>140750</v>
      </c>
    </row>
    <row r="324" spans="1:10" ht="78.75" x14ac:dyDescent="0.25">
      <c r="A324" s="108"/>
      <c r="B324" s="109"/>
      <c r="C324" s="84" t="s">
        <v>544</v>
      </c>
      <c r="D324" s="42" t="s">
        <v>579</v>
      </c>
      <c r="E324" s="43" t="s">
        <v>8</v>
      </c>
      <c r="F324" s="45">
        <v>133694.639</v>
      </c>
      <c r="G324" s="45">
        <v>150044.4</v>
      </c>
      <c r="H324" s="45">
        <v>153298.5</v>
      </c>
      <c r="I324" s="45">
        <v>153298.5</v>
      </c>
      <c r="J324" s="45">
        <v>153298.5</v>
      </c>
    </row>
    <row r="325" spans="1:10" ht="47.25" x14ac:dyDescent="0.25">
      <c r="A325" s="108">
        <v>11</v>
      </c>
      <c r="B325" s="109" t="s">
        <v>489</v>
      </c>
      <c r="C325" s="27" t="s">
        <v>490</v>
      </c>
      <c r="D325" s="42" t="s">
        <v>244</v>
      </c>
      <c r="E325" s="43" t="s">
        <v>584</v>
      </c>
      <c r="F325" s="44">
        <v>5000</v>
      </c>
      <c r="G325" s="44">
        <v>6757</v>
      </c>
      <c r="H325" s="44">
        <v>6757</v>
      </c>
      <c r="I325" s="44">
        <v>6757</v>
      </c>
      <c r="J325" s="44">
        <v>6757</v>
      </c>
    </row>
    <row r="326" spans="1:10" ht="78.75" x14ac:dyDescent="0.25">
      <c r="A326" s="108"/>
      <c r="B326" s="109"/>
      <c r="C326" s="84" t="s">
        <v>545</v>
      </c>
      <c r="D326" s="42" t="s">
        <v>579</v>
      </c>
      <c r="E326" s="43" t="s">
        <v>8</v>
      </c>
      <c r="F326" s="46">
        <v>731.4</v>
      </c>
      <c r="G326" s="46">
        <v>9069.7999999999993</v>
      </c>
      <c r="H326" s="45">
        <v>9251.2000000000007</v>
      </c>
      <c r="I326" s="46">
        <v>9251.2000000000007</v>
      </c>
      <c r="J326" s="46">
        <v>9251.2000000000007</v>
      </c>
    </row>
    <row r="327" spans="1:10" ht="47.25" x14ac:dyDescent="0.25">
      <c r="A327" s="108">
        <v>12</v>
      </c>
      <c r="B327" s="109" t="s">
        <v>448</v>
      </c>
      <c r="C327" s="27" t="s">
        <v>491</v>
      </c>
      <c r="D327" s="42" t="s">
        <v>244</v>
      </c>
      <c r="E327" s="43" t="s">
        <v>585</v>
      </c>
      <c r="F327" s="44">
        <v>18012</v>
      </c>
      <c r="G327" s="44">
        <v>18650</v>
      </c>
      <c r="H327" s="44">
        <v>18650</v>
      </c>
      <c r="I327" s="44">
        <v>18650</v>
      </c>
      <c r="J327" s="44">
        <v>18650</v>
      </c>
    </row>
    <row r="328" spans="1:10" ht="78.75" x14ac:dyDescent="0.25">
      <c r="A328" s="108"/>
      <c r="B328" s="109"/>
      <c r="C328" s="84" t="s">
        <v>546</v>
      </c>
      <c r="D328" s="42" t="s">
        <v>579</v>
      </c>
      <c r="E328" s="43" t="s">
        <v>8</v>
      </c>
      <c r="F328" s="46">
        <v>47021.846880000005</v>
      </c>
      <c r="G328" s="46">
        <v>59692.9</v>
      </c>
      <c r="H328" s="45">
        <v>60865.5</v>
      </c>
      <c r="I328" s="46">
        <v>60865.5</v>
      </c>
      <c r="J328" s="46">
        <v>60865.5</v>
      </c>
    </row>
    <row r="329" spans="1:10" ht="63" x14ac:dyDescent="0.25">
      <c r="A329" s="108">
        <v>13</v>
      </c>
      <c r="B329" s="109" t="s">
        <v>447</v>
      </c>
      <c r="C329" s="27" t="s">
        <v>492</v>
      </c>
      <c r="D329" s="42" t="s">
        <v>244</v>
      </c>
      <c r="E329" s="43" t="s">
        <v>583</v>
      </c>
      <c r="F329" s="44">
        <v>302609</v>
      </c>
      <c r="G329" s="44">
        <v>312058</v>
      </c>
      <c r="H329" s="44">
        <v>312058</v>
      </c>
      <c r="I329" s="44">
        <v>312058</v>
      </c>
      <c r="J329" s="44">
        <v>312058</v>
      </c>
    </row>
    <row r="330" spans="1:10" ht="78.75" x14ac:dyDescent="0.25">
      <c r="A330" s="108"/>
      <c r="B330" s="109"/>
      <c r="C330" s="84" t="s">
        <v>547</v>
      </c>
      <c r="D330" s="42" t="s">
        <v>579</v>
      </c>
      <c r="E330" s="43" t="s">
        <v>8</v>
      </c>
      <c r="F330" s="46">
        <v>208116.52213999999</v>
      </c>
      <c r="G330" s="46">
        <v>231326.1</v>
      </c>
      <c r="H330" s="45">
        <v>236453.59999999998</v>
      </c>
      <c r="I330" s="46">
        <v>236453.59999999998</v>
      </c>
      <c r="J330" s="46">
        <v>236453.59999999998</v>
      </c>
    </row>
    <row r="331" spans="1:10" ht="63" x14ac:dyDescent="0.25">
      <c r="A331" s="108">
        <v>14</v>
      </c>
      <c r="B331" s="109" t="s">
        <v>454</v>
      </c>
      <c r="C331" s="27" t="s">
        <v>493</v>
      </c>
      <c r="D331" s="42" t="s">
        <v>244</v>
      </c>
      <c r="E331" s="43" t="s">
        <v>583</v>
      </c>
      <c r="F331" s="44">
        <v>234862</v>
      </c>
      <c r="G331" s="44">
        <v>239750</v>
      </c>
      <c r="H331" s="44">
        <v>239750</v>
      </c>
      <c r="I331" s="44">
        <v>239750</v>
      </c>
      <c r="J331" s="44">
        <v>239750</v>
      </c>
    </row>
    <row r="332" spans="1:10" ht="78.75" x14ac:dyDescent="0.25">
      <c r="A332" s="108"/>
      <c r="B332" s="109"/>
      <c r="C332" s="84" t="s">
        <v>548</v>
      </c>
      <c r="D332" s="42" t="s">
        <v>579</v>
      </c>
      <c r="E332" s="43" t="s">
        <v>8</v>
      </c>
      <c r="F332" s="46">
        <v>88114.531900000002</v>
      </c>
      <c r="G332" s="46">
        <v>102569.1</v>
      </c>
      <c r="H332" s="45">
        <v>105167.20000000001</v>
      </c>
      <c r="I332" s="46">
        <v>105167.20000000001</v>
      </c>
      <c r="J332" s="46">
        <v>105167.20000000001</v>
      </c>
    </row>
    <row r="333" spans="1:10" ht="63" x14ac:dyDescent="0.25">
      <c r="A333" s="108">
        <v>15</v>
      </c>
      <c r="B333" s="109" t="s">
        <v>457</v>
      </c>
      <c r="C333" s="27" t="s">
        <v>494</v>
      </c>
      <c r="D333" s="42" t="s">
        <v>244</v>
      </c>
      <c r="E333" s="43" t="s">
        <v>583</v>
      </c>
      <c r="F333" s="44">
        <v>283124</v>
      </c>
      <c r="G333" s="44">
        <v>393728</v>
      </c>
      <c r="H333" s="44">
        <v>393728</v>
      </c>
      <c r="I333" s="44">
        <v>393728</v>
      </c>
      <c r="J333" s="44">
        <v>393728</v>
      </c>
    </row>
    <row r="334" spans="1:10" ht="78.75" x14ac:dyDescent="0.25">
      <c r="A334" s="108"/>
      <c r="B334" s="109"/>
      <c r="C334" s="84" t="s">
        <v>549</v>
      </c>
      <c r="D334" s="42" t="s">
        <v>579</v>
      </c>
      <c r="E334" s="43" t="s">
        <v>8</v>
      </c>
      <c r="F334" s="46">
        <v>134232.34935999999</v>
      </c>
      <c r="G334" s="46">
        <v>152598.29999999999</v>
      </c>
      <c r="H334" s="45">
        <v>155649.59999999998</v>
      </c>
      <c r="I334" s="46">
        <v>155649.59999999998</v>
      </c>
      <c r="J334" s="46">
        <v>155649.59999999998</v>
      </c>
    </row>
    <row r="335" spans="1:10" ht="63" x14ac:dyDescent="0.25">
      <c r="A335" s="108">
        <v>16</v>
      </c>
      <c r="B335" s="109" t="s">
        <v>461</v>
      </c>
      <c r="C335" s="27" t="s">
        <v>495</v>
      </c>
      <c r="D335" s="42" t="s">
        <v>244</v>
      </c>
      <c r="E335" s="43" t="s">
        <v>583</v>
      </c>
      <c r="F335" s="44">
        <v>65049</v>
      </c>
      <c r="G335" s="44">
        <v>89850</v>
      </c>
      <c r="H335" s="44">
        <v>89850</v>
      </c>
      <c r="I335" s="44">
        <v>89850</v>
      </c>
      <c r="J335" s="44">
        <v>89850</v>
      </c>
    </row>
    <row r="336" spans="1:10" ht="78.75" x14ac:dyDescent="0.25">
      <c r="A336" s="108"/>
      <c r="B336" s="109"/>
      <c r="C336" s="84" t="s">
        <v>550</v>
      </c>
      <c r="D336" s="42" t="s">
        <v>579</v>
      </c>
      <c r="E336" s="43" t="s">
        <v>8</v>
      </c>
      <c r="F336" s="46">
        <v>44466.052560000004</v>
      </c>
      <c r="G336" s="46">
        <v>51438.7</v>
      </c>
      <c r="H336" s="45">
        <v>52616.899999999994</v>
      </c>
      <c r="I336" s="46">
        <v>52616.899999999994</v>
      </c>
      <c r="J336" s="46">
        <v>52616.899999999994</v>
      </c>
    </row>
    <row r="337" spans="1:10" ht="47.25" x14ac:dyDescent="0.25">
      <c r="A337" s="108">
        <v>17</v>
      </c>
      <c r="B337" s="109" t="s">
        <v>496</v>
      </c>
      <c r="C337" s="27" t="s">
        <v>497</v>
      </c>
      <c r="D337" s="42" t="s">
        <v>244</v>
      </c>
      <c r="E337" s="43" t="s">
        <v>580</v>
      </c>
      <c r="F337" s="44">
        <v>5300</v>
      </c>
      <c r="G337" s="44">
        <v>5300</v>
      </c>
      <c r="H337" s="44">
        <v>5300</v>
      </c>
      <c r="I337" s="44">
        <v>5300</v>
      </c>
      <c r="J337" s="44">
        <v>5300</v>
      </c>
    </row>
    <row r="338" spans="1:10" ht="78.75" x14ac:dyDescent="0.25">
      <c r="A338" s="108"/>
      <c r="B338" s="109"/>
      <c r="C338" s="84" t="s">
        <v>551</v>
      </c>
      <c r="D338" s="42" t="s">
        <v>579</v>
      </c>
      <c r="E338" s="43" t="s">
        <v>8</v>
      </c>
      <c r="F338" s="46">
        <v>15278</v>
      </c>
      <c r="G338" s="46">
        <v>17627</v>
      </c>
      <c r="H338" s="45">
        <v>17979.5</v>
      </c>
      <c r="I338" s="46">
        <v>17979.5</v>
      </c>
      <c r="J338" s="46">
        <v>17979.5</v>
      </c>
    </row>
    <row r="339" spans="1:10" ht="47.25" x14ac:dyDescent="0.25">
      <c r="A339" s="108">
        <v>18</v>
      </c>
      <c r="B339" s="109" t="s">
        <v>498</v>
      </c>
      <c r="C339" s="27" t="s">
        <v>499</v>
      </c>
      <c r="D339" s="42" t="s">
        <v>244</v>
      </c>
      <c r="E339" s="43" t="s">
        <v>580</v>
      </c>
      <c r="F339" s="44">
        <v>3326</v>
      </c>
      <c r="G339" s="44">
        <v>3326</v>
      </c>
      <c r="H339" s="44">
        <v>3326</v>
      </c>
      <c r="I339" s="44">
        <v>3326</v>
      </c>
      <c r="J339" s="44">
        <v>3326</v>
      </c>
    </row>
    <row r="340" spans="1:10" ht="78.75" x14ac:dyDescent="0.25">
      <c r="A340" s="108"/>
      <c r="B340" s="109"/>
      <c r="C340" s="84" t="s">
        <v>552</v>
      </c>
      <c r="D340" s="42" t="s">
        <v>579</v>
      </c>
      <c r="E340" s="43" t="s">
        <v>8</v>
      </c>
      <c r="F340" s="46">
        <v>30308.3</v>
      </c>
      <c r="G340" s="46">
        <v>34365.699999999997</v>
      </c>
      <c r="H340" s="45">
        <v>35175.300000000003</v>
      </c>
      <c r="I340" s="46">
        <v>35175.300000000003</v>
      </c>
      <c r="J340" s="46">
        <v>35175.300000000003</v>
      </c>
    </row>
    <row r="341" spans="1:10" ht="47.25" x14ac:dyDescent="0.25">
      <c r="A341" s="108">
        <v>19</v>
      </c>
      <c r="B341" s="109" t="s">
        <v>467</v>
      </c>
      <c r="C341" s="27" t="s">
        <v>500</v>
      </c>
      <c r="D341" s="42" t="s">
        <v>244</v>
      </c>
      <c r="E341" s="43" t="s">
        <v>586</v>
      </c>
      <c r="F341" s="44">
        <v>63664</v>
      </c>
      <c r="G341" s="44">
        <v>64728</v>
      </c>
      <c r="H341" s="44">
        <v>62139</v>
      </c>
      <c r="I341" s="44">
        <v>62139</v>
      </c>
      <c r="J341" s="44">
        <v>62139</v>
      </c>
    </row>
    <row r="342" spans="1:10" ht="78.75" x14ac:dyDescent="0.25">
      <c r="A342" s="108"/>
      <c r="B342" s="109"/>
      <c r="C342" s="84" t="s">
        <v>553</v>
      </c>
      <c r="D342" s="42" t="s">
        <v>579</v>
      </c>
      <c r="E342" s="43" t="s">
        <v>8</v>
      </c>
      <c r="F342" s="45">
        <v>33866.852530000004</v>
      </c>
      <c r="G342" s="45">
        <v>40617.800000000003</v>
      </c>
      <c r="H342" s="45">
        <v>37398</v>
      </c>
      <c r="I342" s="45">
        <v>37398</v>
      </c>
      <c r="J342" s="45">
        <v>37398</v>
      </c>
    </row>
    <row r="343" spans="1:10" ht="47.25" x14ac:dyDescent="0.25">
      <c r="A343" s="108">
        <v>20</v>
      </c>
      <c r="B343" s="109" t="s">
        <v>451</v>
      </c>
      <c r="C343" s="27" t="s">
        <v>501</v>
      </c>
      <c r="D343" s="42" t="s">
        <v>244</v>
      </c>
      <c r="E343" s="43" t="s">
        <v>587</v>
      </c>
      <c r="F343" s="44">
        <v>543</v>
      </c>
      <c r="G343" s="44">
        <v>566</v>
      </c>
      <c r="H343" s="44">
        <v>566</v>
      </c>
      <c r="I343" s="44">
        <v>566</v>
      </c>
      <c r="J343" s="44">
        <v>566</v>
      </c>
    </row>
    <row r="344" spans="1:10" ht="78.75" x14ac:dyDescent="0.25">
      <c r="A344" s="108"/>
      <c r="B344" s="109"/>
      <c r="C344" s="84" t="s">
        <v>554</v>
      </c>
      <c r="D344" s="42" t="s">
        <v>579</v>
      </c>
      <c r="E344" s="43" t="s">
        <v>8</v>
      </c>
      <c r="F344" s="45">
        <v>7424.0753399999994</v>
      </c>
      <c r="G344" s="45">
        <v>8111</v>
      </c>
      <c r="H344" s="45">
        <v>8276.4</v>
      </c>
      <c r="I344" s="45">
        <v>8276.4</v>
      </c>
      <c r="J344" s="45">
        <v>8276.4</v>
      </c>
    </row>
    <row r="345" spans="1:10" ht="47.25" x14ac:dyDescent="0.25">
      <c r="A345" s="108">
        <v>21</v>
      </c>
      <c r="B345" s="109" t="s">
        <v>455</v>
      </c>
      <c r="C345" s="27" t="s">
        <v>502</v>
      </c>
      <c r="D345" s="42" t="s">
        <v>244</v>
      </c>
      <c r="E345" s="43" t="s">
        <v>587</v>
      </c>
      <c r="F345" s="44">
        <v>442</v>
      </c>
      <c r="G345" s="44">
        <v>470</v>
      </c>
      <c r="H345" s="44">
        <v>470</v>
      </c>
      <c r="I345" s="44">
        <v>470</v>
      </c>
      <c r="J345" s="44">
        <v>470</v>
      </c>
    </row>
    <row r="346" spans="1:10" ht="78.75" x14ac:dyDescent="0.25">
      <c r="A346" s="108"/>
      <c r="B346" s="109"/>
      <c r="C346" s="84" t="s">
        <v>555</v>
      </c>
      <c r="D346" s="42" t="s">
        <v>579</v>
      </c>
      <c r="E346" s="43" t="s">
        <v>8</v>
      </c>
      <c r="F346" s="46">
        <v>5965.8998000000001</v>
      </c>
      <c r="G346" s="46">
        <v>6936.7</v>
      </c>
      <c r="H346" s="45">
        <v>7075.4</v>
      </c>
      <c r="I346" s="46">
        <v>7075.4</v>
      </c>
      <c r="J346" s="46">
        <v>7075.4</v>
      </c>
    </row>
    <row r="347" spans="1:10" ht="47.25" x14ac:dyDescent="0.25">
      <c r="A347" s="108">
        <v>22</v>
      </c>
      <c r="B347" s="109" t="s">
        <v>458</v>
      </c>
      <c r="C347" s="27" t="s">
        <v>503</v>
      </c>
      <c r="D347" s="42" t="s">
        <v>244</v>
      </c>
      <c r="E347" s="43" t="s">
        <v>587</v>
      </c>
      <c r="F347" s="44">
        <v>3688</v>
      </c>
      <c r="G347" s="44">
        <v>3113</v>
      </c>
      <c r="H347" s="44">
        <v>3295</v>
      </c>
      <c r="I347" s="44">
        <v>3295</v>
      </c>
      <c r="J347" s="44">
        <v>3295</v>
      </c>
    </row>
    <row r="348" spans="1:10" ht="78.75" x14ac:dyDescent="0.25">
      <c r="A348" s="108"/>
      <c r="B348" s="109"/>
      <c r="C348" s="84" t="s">
        <v>556</v>
      </c>
      <c r="D348" s="42" t="s">
        <v>579</v>
      </c>
      <c r="E348" s="43" t="s">
        <v>8</v>
      </c>
      <c r="F348" s="45">
        <v>37799.915799999995</v>
      </c>
      <c r="G348" s="45">
        <v>49015.4</v>
      </c>
      <c r="H348" s="45">
        <v>52904.6</v>
      </c>
      <c r="I348" s="45">
        <v>52904.6</v>
      </c>
      <c r="J348" s="45">
        <v>52904.6</v>
      </c>
    </row>
    <row r="349" spans="1:10" ht="47.25" x14ac:dyDescent="0.25">
      <c r="A349" s="108">
        <v>23</v>
      </c>
      <c r="B349" s="109" t="s">
        <v>466</v>
      </c>
      <c r="C349" s="27" t="s">
        <v>504</v>
      </c>
      <c r="D349" s="42" t="s">
        <v>244</v>
      </c>
      <c r="E349" s="43" t="s">
        <v>587</v>
      </c>
      <c r="F349" s="44">
        <v>300</v>
      </c>
      <c r="G349" s="44">
        <v>300</v>
      </c>
      <c r="H349" s="44">
        <v>300</v>
      </c>
      <c r="I349" s="44">
        <v>300</v>
      </c>
      <c r="J349" s="44">
        <v>300</v>
      </c>
    </row>
    <row r="350" spans="1:10" ht="78.75" x14ac:dyDescent="0.25">
      <c r="A350" s="108"/>
      <c r="B350" s="109"/>
      <c r="C350" s="84" t="s">
        <v>557</v>
      </c>
      <c r="D350" s="42" t="s">
        <v>579</v>
      </c>
      <c r="E350" s="43" t="s">
        <v>8</v>
      </c>
      <c r="F350" s="45">
        <v>4260.598</v>
      </c>
      <c r="G350" s="45">
        <v>4728.8</v>
      </c>
      <c r="H350" s="45">
        <v>4823.3</v>
      </c>
      <c r="I350" s="45">
        <v>4823.3</v>
      </c>
      <c r="J350" s="45">
        <v>4823.3</v>
      </c>
    </row>
    <row r="351" spans="1:10" ht="47.25" x14ac:dyDescent="0.25">
      <c r="A351" s="108">
        <v>24</v>
      </c>
      <c r="B351" s="109" t="s">
        <v>505</v>
      </c>
      <c r="C351" s="27" t="s">
        <v>506</v>
      </c>
      <c r="D351" s="42" t="s">
        <v>244</v>
      </c>
      <c r="E351" s="43" t="s">
        <v>582</v>
      </c>
      <c r="F351" s="44">
        <v>8600</v>
      </c>
      <c r="G351" s="44">
        <v>8484</v>
      </c>
      <c r="H351" s="44">
        <v>8244</v>
      </c>
      <c r="I351" s="44">
        <v>8244</v>
      </c>
      <c r="J351" s="44">
        <v>8244</v>
      </c>
    </row>
    <row r="352" spans="1:10" ht="78.75" x14ac:dyDescent="0.25">
      <c r="A352" s="108"/>
      <c r="B352" s="109"/>
      <c r="C352" s="84" t="s">
        <v>558</v>
      </c>
      <c r="D352" s="42" t="s">
        <v>579</v>
      </c>
      <c r="E352" s="43" t="s">
        <v>8</v>
      </c>
      <c r="F352" s="45">
        <v>43751.282039999998</v>
      </c>
      <c r="G352" s="45">
        <v>42244.9</v>
      </c>
      <c r="H352" s="45">
        <v>32859.300000000003</v>
      </c>
      <c r="I352" s="45">
        <v>32859.300000000003</v>
      </c>
      <c r="J352" s="45">
        <v>32859.300000000003</v>
      </c>
    </row>
    <row r="353" spans="1:10" ht="63" x14ac:dyDescent="0.25">
      <c r="A353" s="108">
        <v>25</v>
      </c>
      <c r="B353" s="109" t="s">
        <v>459</v>
      </c>
      <c r="C353" s="27" t="s">
        <v>507</v>
      </c>
      <c r="D353" s="42" t="s">
        <v>244</v>
      </c>
      <c r="E353" s="43" t="s">
        <v>588</v>
      </c>
      <c r="F353" s="47">
        <v>415</v>
      </c>
      <c r="G353" s="47">
        <v>525</v>
      </c>
      <c r="H353" s="47">
        <v>507</v>
      </c>
      <c r="I353" s="47">
        <v>507</v>
      </c>
      <c r="J353" s="47">
        <v>507</v>
      </c>
    </row>
    <row r="354" spans="1:10" ht="78.75" x14ac:dyDescent="0.25">
      <c r="A354" s="108"/>
      <c r="B354" s="109"/>
      <c r="C354" s="84" t="s">
        <v>559</v>
      </c>
      <c r="D354" s="42" t="s">
        <v>579</v>
      </c>
      <c r="E354" s="43" t="s">
        <v>8</v>
      </c>
      <c r="F354" s="46">
        <v>8745.5615699999998</v>
      </c>
      <c r="G354" s="46">
        <v>1616</v>
      </c>
      <c r="H354" s="45">
        <v>1924.7</v>
      </c>
      <c r="I354" s="46">
        <v>1924.7</v>
      </c>
      <c r="J354" s="46">
        <v>1924.7</v>
      </c>
    </row>
    <row r="355" spans="1:10" ht="47.25" x14ac:dyDescent="0.25">
      <c r="A355" s="108">
        <v>26</v>
      </c>
      <c r="B355" s="109" t="s">
        <v>468</v>
      </c>
      <c r="C355" s="27" t="s">
        <v>508</v>
      </c>
      <c r="D355" s="42" t="s">
        <v>244</v>
      </c>
      <c r="E355" s="43" t="s">
        <v>581</v>
      </c>
      <c r="F355" s="44">
        <v>73506</v>
      </c>
      <c r="G355" s="44">
        <v>77136</v>
      </c>
      <c r="H355" s="44">
        <v>77136</v>
      </c>
      <c r="I355" s="44">
        <v>77136</v>
      </c>
      <c r="J355" s="44">
        <v>77136</v>
      </c>
    </row>
    <row r="356" spans="1:10" ht="78.75" x14ac:dyDescent="0.25">
      <c r="A356" s="108"/>
      <c r="B356" s="109"/>
      <c r="C356" s="84" t="s">
        <v>560</v>
      </c>
      <c r="D356" s="42" t="s">
        <v>579</v>
      </c>
      <c r="E356" s="43" t="s">
        <v>8</v>
      </c>
      <c r="F356" s="45">
        <v>103246.9</v>
      </c>
      <c r="G356" s="45">
        <v>119350.39999999999</v>
      </c>
      <c r="H356" s="45">
        <v>122747.5</v>
      </c>
      <c r="I356" s="45">
        <v>122747.5</v>
      </c>
      <c r="J356" s="45">
        <v>122747.5</v>
      </c>
    </row>
    <row r="357" spans="1:10" ht="110.25" x14ac:dyDescent="0.25">
      <c r="A357" s="108">
        <v>27</v>
      </c>
      <c r="B357" s="109" t="s">
        <v>509</v>
      </c>
      <c r="C357" s="27" t="s">
        <v>510</v>
      </c>
      <c r="D357" s="42" t="s">
        <v>244</v>
      </c>
      <c r="E357" s="43" t="s">
        <v>589</v>
      </c>
      <c r="F357" s="44">
        <v>16384</v>
      </c>
      <c r="G357" s="44">
        <v>16600</v>
      </c>
      <c r="H357" s="44">
        <v>16600</v>
      </c>
      <c r="I357" s="44">
        <v>16600</v>
      </c>
      <c r="J357" s="44">
        <v>16600</v>
      </c>
    </row>
    <row r="358" spans="1:10" ht="78.75" x14ac:dyDescent="0.25">
      <c r="A358" s="108"/>
      <c r="B358" s="109"/>
      <c r="C358" s="84" t="s">
        <v>561</v>
      </c>
      <c r="D358" s="42" t="s">
        <v>579</v>
      </c>
      <c r="E358" s="43" t="s">
        <v>8</v>
      </c>
      <c r="F358" s="45">
        <v>220698.3</v>
      </c>
      <c r="G358" s="45">
        <v>230711.9</v>
      </c>
      <c r="H358" s="45">
        <v>235892.7</v>
      </c>
      <c r="I358" s="45">
        <v>235892.7</v>
      </c>
      <c r="J358" s="45">
        <v>235892.7</v>
      </c>
    </row>
    <row r="359" spans="1:10" ht="78.75" x14ac:dyDescent="0.25">
      <c r="A359" s="108">
        <v>28</v>
      </c>
      <c r="B359" s="109" t="s">
        <v>511</v>
      </c>
      <c r="C359" s="27" t="s">
        <v>512</v>
      </c>
      <c r="D359" s="42" t="s">
        <v>244</v>
      </c>
      <c r="E359" s="43" t="s">
        <v>590</v>
      </c>
      <c r="F359" s="44">
        <v>51500</v>
      </c>
      <c r="G359" s="44">
        <v>49500</v>
      </c>
      <c r="H359" s="44">
        <v>49500</v>
      </c>
      <c r="I359" s="44">
        <v>49500</v>
      </c>
      <c r="J359" s="44">
        <v>49500</v>
      </c>
    </row>
    <row r="360" spans="1:10" ht="78.75" x14ac:dyDescent="0.25">
      <c r="A360" s="108"/>
      <c r="B360" s="109"/>
      <c r="C360" s="84" t="s">
        <v>562</v>
      </c>
      <c r="D360" s="42" t="s">
        <v>579</v>
      </c>
      <c r="E360" s="43" t="s">
        <v>8</v>
      </c>
      <c r="F360" s="45">
        <v>107759.6</v>
      </c>
      <c r="G360" s="45">
        <v>127010.7</v>
      </c>
      <c r="H360" s="45">
        <v>133552.20000000001</v>
      </c>
      <c r="I360" s="45">
        <v>133552.20000000001</v>
      </c>
      <c r="J360" s="45">
        <v>133552.20000000001</v>
      </c>
    </row>
    <row r="361" spans="1:10" ht="47.25" x14ac:dyDescent="0.25">
      <c r="A361" s="108">
        <v>29</v>
      </c>
      <c r="B361" s="109" t="s">
        <v>513</v>
      </c>
      <c r="C361" s="27" t="s">
        <v>514</v>
      </c>
      <c r="D361" s="42" t="s">
        <v>244</v>
      </c>
      <c r="E361" s="43" t="s">
        <v>591</v>
      </c>
      <c r="F361" s="44">
        <v>2483</v>
      </c>
      <c r="G361" s="44">
        <v>2483</v>
      </c>
      <c r="H361" s="44">
        <v>2483</v>
      </c>
      <c r="I361" s="44">
        <v>2483</v>
      </c>
      <c r="J361" s="44">
        <v>2483</v>
      </c>
    </row>
    <row r="362" spans="1:10" ht="78.75" x14ac:dyDescent="0.25">
      <c r="A362" s="108"/>
      <c r="B362" s="109"/>
      <c r="C362" s="84" t="s">
        <v>563</v>
      </c>
      <c r="D362" s="42" t="s">
        <v>579</v>
      </c>
      <c r="E362" s="43" t="s">
        <v>8</v>
      </c>
      <c r="F362" s="45">
        <v>12205.5</v>
      </c>
      <c r="G362" s="45">
        <v>13202</v>
      </c>
      <c r="H362" s="45">
        <v>13821</v>
      </c>
      <c r="I362" s="45">
        <v>13821</v>
      </c>
      <c r="J362" s="45">
        <v>13821</v>
      </c>
    </row>
    <row r="363" spans="1:10" ht="47.25" x14ac:dyDescent="0.25">
      <c r="A363" s="108">
        <v>30</v>
      </c>
      <c r="B363" s="109" t="s">
        <v>515</v>
      </c>
      <c r="C363" s="27" t="s">
        <v>516</v>
      </c>
      <c r="D363" s="42" t="s">
        <v>244</v>
      </c>
      <c r="E363" s="43" t="s">
        <v>581</v>
      </c>
      <c r="F363" s="44">
        <v>37319</v>
      </c>
      <c r="G363" s="44">
        <v>43988</v>
      </c>
      <c r="H363" s="44">
        <v>36640</v>
      </c>
      <c r="I363" s="44">
        <v>36640</v>
      </c>
      <c r="J363" s="44">
        <v>36640</v>
      </c>
    </row>
    <row r="364" spans="1:10" ht="78.75" x14ac:dyDescent="0.25">
      <c r="A364" s="108"/>
      <c r="B364" s="109"/>
      <c r="C364" s="84" t="s">
        <v>564</v>
      </c>
      <c r="D364" s="42" t="s">
        <v>579</v>
      </c>
      <c r="E364" s="43" t="s">
        <v>8</v>
      </c>
      <c r="F364" s="45">
        <v>102622.20462</v>
      </c>
      <c r="G364" s="45">
        <v>120134.7</v>
      </c>
      <c r="H364" s="45">
        <v>119978.5</v>
      </c>
      <c r="I364" s="45">
        <v>119978.5</v>
      </c>
      <c r="J364" s="45">
        <v>119978.5</v>
      </c>
    </row>
    <row r="365" spans="1:10" ht="94.5" x14ac:dyDescent="0.25">
      <c r="A365" s="108">
        <v>31</v>
      </c>
      <c r="B365" s="109" t="s">
        <v>517</v>
      </c>
      <c r="C365" s="27" t="s">
        <v>518</v>
      </c>
      <c r="D365" s="42" t="s">
        <v>244</v>
      </c>
      <c r="E365" s="43" t="s">
        <v>592</v>
      </c>
      <c r="F365" s="44">
        <v>12000</v>
      </c>
      <c r="G365" s="44">
        <v>12000</v>
      </c>
      <c r="H365" s="44">
        <v>12000</v>
      </c>
      <c r="I365" s="44">
        <v>12000</v>
      </c>
      <c r="J365" s="44">
        <v>12000</v>
      </c>
    </row>
    <row r="366" spans="1:10" ht="78.75" x14ac:dyDescent="0.25">
      <c r="A366" s="108"/>
      <c r="B366" s="109"/>
      <c r="C366" s="84" t="s">
        <v>565</v>
      </c>
      <c r="D366" s="42" t="s">
        <v>579</v>
      </c>
      <c r="E366" s="43" t="s">
        <v>8</v>
      </c>
      <c r="F366" s="45">
        <v>16486</v>
      </c>
      <c r="G366" s="45">
        <v>17270.400000000001</v>
      </c>
      <c r="H366" s="45">
        <v>21137.200000000001</v>
      </c>
      <c r="I366" s="45">
        <v>21137.200000000001</v>
      </c>
      <c r="J366" s="45">
        <v>21137.200000000001</v>
      </c>
    </row>
    <row r="367" spans="1:10" ht="47.25" x14ac:dyDescent="0.25">
      <c r="A367" s="108">
        <v>32</v>
      </c>
      <c r="B367" s="109" t="s">
        <v>519</v>
      </c>
      <c r="C367" s="27" t="s">
        <v>520</v>
      </c>
      <c r="D367" s="42" t="s">
        <v>244</v>
      </c>
      <c r="E367" s="43" t="s">
        <v>593</v>
      </c>
      <c r="F367" s="44">
        <v>17</v>
      </c>
      <c r="G367" s="44">
        <v>10</v>
      </c>
      <c r="H367" s="44">
        <v>10</v>
      </c>
      <c r="I367" s="44">
        <v>10</v>
      </c>
      <c r="J367" s="44">
        <v>10</v>
      </c>
    </row>
    <row r="368" spans="1:10" ht="78.75" x14ac:dyDescent="0.25">
      <c r="A368" s="108"/>
      <c r="B368" s="109"/>
      <c r="C368" s="84" t="s">
        <v>566</v>
      </c>
      <c r="D368" s="42" t="s">
        <v>579</v>
      </c>
      <c r="E368" s="43" t="s">
        <v>8</v>
      </c>
      <c r="F368" s="45">
        <v>24095</v>
      </c>
      <c r="G368" s="45">
        <v>25082</v>
      </c>
      <c r="H368" s="45">
        <v>19063.400000000001</v>
      </c>
      <c r="I368" s="45">
        <v>19063.400000000001</v>
      </c>
      <c r="J368" s="45">
        <v>19063.400000000001</v>
      </c>
    </row>
    <row r="369" spans="1:10" ht="47.25" x14ac:dyDescent="0.25">
      <c r="A369" s="108">
        <v>33</v>
      </c>
      <c r="B369" s="109" t="s">
        <v>521</v>
      </c>
      <c r="C369" s="27" t="s">
        <v>522</v>
      </c>
      <c r="D369" s="42" t="s">
        <v>244</v>
      </c>
      <c r="E369" s="43" t="s">
        <v>593</v>
      </c>
      <c r="F369" s="44">
        <v>14</v>
      </c>
      <c r="G369" s="44">
        <v>20</v>
      </c>
      <c r="H369" s="44">
        <v>20</v>
      </c>
      <c r="I369" s="44">
        <v>20</v>
      </c>
      <c r="J369" s="44">
        <v>20</v>
      </c>
    </row>
    <row r="370" spans="1:10" ht="78.75" x14ac:dyDescent="0.25">
      <c r="A370" s="108"/>
      <c r="B370" s="109"/>
      <c r="C370" s="84" t="s">
        <v>567</v>
      </c>
      <c r="D370" s="42" t="s">
        <v>579</v>
      </c>
      <c r="E370" s="43" t="s">
        <v>8</v>
      </c>
      <c r="F370" s="45">
        <v>18130.2</v>
      </c>
      <c r="G370" s="45">
        <v>17617.2</v>
      </c>
      <c r="H370" s="45">
        <v>5899.3</v>
      </c>
      <c r="I370" s="45">
        <v>5899.3</v>
      </c>
      <c r="J370" s="45">
        <v>5899.3</v>
      </c>
    </row>
    <row r="371" spans="1:10" ht="47.25" x14ac:dyDescent="0.25">
      <c r="A371" s="108">
        <v>34</v>
      </c>
      <c r="B371" s="109" t="s">
        <v>523</v>
      </c>
      <c r="C371" s="27" t="s">
        <v>524</v>
      </c>
      <c r="D371" s="42" t="s">
        <v>244</v>
      </c>
      <c r="E371" s="43" t="s">
        <v>584</v>
      </c>
      <c r="F371" s="44">
        <v>30736</v>
      </c>
      <c r="G371" s="44">
        <v>30740</v>
      </c>
      <c r="H371" s="44">
        <v>30740</v>
      </c>
      <c r="I371" s="44">
        <v>30740</v>
      </c>
      <c r="J371" s="44">
        <v>30740</v>
      </c>
    </row>
    <row r="372" spans="1:10" ht="78.75" x14ac:dyDescent="0.25">
      <c r="A372" s="108"/>
      <c r="B372" s="109"/>
      <c r="C372" s="84" t="s">
        <v>568</v>
      </c>
      <c r="D372" s="42" t="s">
        <v>579</v>
      </c>
      <c r="E372" s="43" t="s">
        <v>8</v>
      </c>
      <c r="F372" s="45">
        <v>23278.6</v>
      </c>
      <c r="G372" s="45">
        <v>23734.1</v>
      </c>
      <c r="H372" s="45">
        <v>20379.2</v>
      </c>
      <c r="I372" s="45">
        <v>20379.2</v>
      </c>
      <c r="J372" s="45">
        <v>20379.2</v>
      </c>
    </row>
    <row r="373" spans="1:10" ht="63" x14ac:dyDescent="0.25">
      <c r="A373" s="108">
        <v>35</v>
      </c>
      <c r="B373" s="109" t="s">
        <v>101</v>
      </c>
      <c r="C373" s="27" t="s">
        <v>525</v>
      </c>
      <c r="D373" s="42" t="s">
        <v>244</v>
      </c>
      <c r="E373" s="43" t="s">
        <v>594</v>
      </c>
      <c r="F373" s="44">
        <v>13811</v>
      </c>
      <c r="G373" s="44">
        <v>13790</v>
      </c>
      <c r="H373" s="44">
        <v>13790</v>
      </c>
      <c r="I373" s="44">
        <v>13790</v>
      </c>
      <c r="J373" s="44">
        <v>13790</v>
      </c>
    </row>
    <row r="374" spans="1:10" ht="78.75" x14ac:dyDescent="0.25">
      <c r="A374" s="108"/>
      <c r="B374" s="109"/>
      <c r="C374" s="84" t="s">
        <v>569</v>
      </c>
      <c r="D374" s="42" t="s">
        <v>579</v>
      </c>
      <c r="E374" s="43" t="s">
        <v>8</v>
      </c>
      <c r="F374" s="45">
        <v>5912.7</v>
      </c>
      <c r="G374" s="45">
        <v>6058.3</v>
      </c>
      <c r="H374" s="45">
        <v>7358.2</v>
      </c>
      <c r="I374" s="45">
        <v>7358.2</v>
      </c>
      <c r="J374" s="45">
        <v>7358.2</v>
      </c>
    </row>
    <row r="375" spans="1:10" ht="47.25" x14ac:dyDescent="0.25">
      <c r="A375" s="108">
        <v>36</v>
      </c>
      <c r="B375" s="109" t="s">
        <v>462</v>
      </c>
      <c r="C375" s="27" t="s">
        <v>526</v>
      </c>
      <c r="D375" s="42" t="s">
        <v>244</v>
      </c>
      <c r="E375" s="43" t="s">
        <v>578</v>
      </c>
      <c r="F375" s="44">
        <v>1232</v>
      </c>
      <c r="G375" s="44">
        <v>1081</v>
      </c>
      <c r="H375" s="44">
        <v>1100</v>
      </c>
      <c r="I375" s="44">
        <v>1100</v>
      </c>
      <c r="J375" s="44">
        <v>1100</v>
      </c>
    </row>
    <row r="376" spans="1:10" ht="78.75" x14ac:dyDescent="0.25">
      <c r="A376" s="108"/>
      <c r="B376" s="109"/>
      <c r="C376" s="84" t="s">
        <v>570</v>
      </c>
      <c r="D376" s="42" t="s">
        <v>579</v>
      </c>
      <c r="E376" s="43" t="s">
        <v>8</v>
      </c>
      <c r="F376" s="45">
        <v>14605.83763</v>
      </c>
      <c r="G376" s="45">
        <v>19651.2</v>
      </c>
      <c r="H376" s="45">
        <v>9611.7999999999993</v>
      </c>
      <c r="I376" s="45">
        <v>9611.7999999999993</v>
      </c>
      <c r="J376" s="45">
        <v>9611.7999999999993</v>
      </c>
    </row>
    <row r="377" spans="1:10" ht="47.25" x14ac:dyDescent="0.25">
      <c r="A377" s="108">
        <v>37</v>
      </c>
      <c r="B377" s="109" t="s">
        <v>463</v>
      </c>
      <c r="C377" s="27" t="s">
        <v>526</v>
      </c>
      <c r="D377" s="42" t="s">
        <v>244</v>
      </c>
      <c r="E377" s="43" t="s">
        <v>595</v>
      </c>
      <c r="F377" s="44">
        <v>1712</v>
      </c>
      <c r="G377" s="44">
        <v>1704</v>
      </c>
      <c r="H377" s="44">
        <v>1704</v>
      </c>
      <c r="I377" s="44">
        <v>1704</v>
      </c>
      <c r="J377" s="44">
        <v>1704</v>
      </c>
    </row>
    <row r="378" spans="1:10" ht="78.75" x14ac:dyDescent="0.25">
      <c r="A378" s="108"/>
      <c r="B378" s="109"/>
      <c r="C378" s="84" t="s">
        <v>571</v>
      </c>
      <c r="D378" s="42" t="s">
        <v>579</v>
      </c>
      <c r="E378" s="43" t="s">
        <v>8</v>
      </c>
      <c r="F378" s="45">
        <v>1085.7845600000001</v>
      </c>
      <c r="G378" s="45">
        <v>1921.6</v>
      </c>
      <c r="H378" s="45">
        <v>1165.5999999999999</v>
      </c>
      <c r="I378" s="45">
        <v>1165.5999999999999</v>
      </c>
      <c r="J378" s="45">
        <v>1165.5999999999999</v>
      </c>
    </row>
    <row r="379" spans="1:10" ht="47.25" x14ac:dyDescent="0.25">
      <c r="A379" s="108">
        <v>38</v>
      </c>
      <c r="B379" s="109" t="s">
        <v>464</v>
      </c>
      <c r="C379" s="27" t="s">
        <v>526</v>
      </c>
      <c r="D379" s="42" t="s">
        <v>244</v>
      </c>
      <c r="E379" s="43" t="s">
        <v>596</v>
      </c>
      <c r="F379" s="44">
        <v>3135</v>
      </c>
      <c r="G379" s="44">
        <v>2602</v>
      </c>
      <c r="H379" s="44">
        <v>2602</v>
      </c>
      <c r="I379" s="44">
        <v>2602</v>
      </c>
      <c r="J379" s="44">
        <v>2602</v>
      </c>
    </row>
    <row r="380" spans="1:10" ht="78.75" x14ac:dyDescent="0.25">
      <c r="A380" s="108"/>
      <c r="B380" s="109"/>
      <c r="C380" s="84" t="s">
        <v>572</v>
      </c>
      <c r="D380" s="42" t="s">
        <v>579</v>
      </c>
      <c r="E380" s="43" t="s">
        <v>8</v>
      </c>
      <c r="F380" s="45">
        <v>3881.1885200000002</v>
      </c>
      <c r="G380" s="45">
        <v>3555.3</v>
      </c>
      <c r="H380" s="45">
        <v>3289</v>
      </c>
      <c r="I380" s="45">
        <v>3289</v>
      </c>
      <c r="J380" s="45">
        <v>3289</v>
      </c>
    </row>
    <row r="381" spans="1:10" ht="47.25" x14ac:dyDescent="0.25">
      <c r="A381" s="108">
        <v>39</v>
      </c>
      <c r="B381" s="109" t="s">
        <v>465</v>
      </c>
      <c r="C381" s="27" t="s">
        <v>527</v>
      </c>
      <c r="D381" s="42" t="s">
        <v>244</v>
      </c>
      <c r="E381" s="43" t="s">
        <v>595</v>
      </c>
      <c r="F381" s="44">
        <v>21041</v>
      </c>
      <c r="G381" s="44">
        <v>21094</v>
      </c>
      <c r="H381" s="44">
        <v>21094</v>
      </c>
      <c r="I381" s="44">
        <v>21094</v>
      </c>
      <c r="J381" s="44">
        <v>21094</v>
      </c>
    </row>
    <row r="382" spans="1:10" ht="78.75" x14ac:dyDescent="0.25">
      <c r="A382" s="108"/>
      <c r="B382" s="109"/>
      <c r="C382" s="84" t="s">
        <v>573</v>
      </c>
      <c r="D382" s="42" t="s">
        <v>579</v>
      </c>
      <c r="E382" s="43" t="s">
        <v>8</v>
      </c>
      <c r="F382" s="45">
        <v>9980.8571400000001</v>
      </c>
      <c r="G382" s="45">
        <v>13206.9</v>
      </c>
      <c r="H382" s="45">
        <v>11252</v>
      </c>
      <c r="I382" s="45">
        <v>11252</v>
      </c>
      <c r="J382" s="45">
        <v>11252</v>
      </c>
    </row>
    <row r="383" spans="1:10" ht="47.25" x14ac:dyDescent="0.25">
      <c r="A383" s="108">
        <v>40</v>
      </c>
      <c r="B383" s="109" t="s">
        <v>475</v>
      </c>
      <c r="C383" s="27" t="s">
        <v>528</v>
      </c>
      <c r="D383" s="42" t="s">
        <v>244</v>
      </c>
      <c r="E383" s="43" t="s">
        <v>597</v>
      </c>
      <c r="F383" s="44">
        <v>2078</v>
      </c>
      <c r="G383" s="44">
        <v>2099</v>
      </c>
      <c r="H383" s="44">
        <v>2099</v>
      </c>
      <c r="I383" s="44">
        <v>2099</v>
      </c>
      <c r="J383" s="44">
        <v>2099</v>
      </c>
    </row>
    <row r="384" spans="1:10" ht="78.75" x14ac:dyDescent="0.25">
      <c r="A384" s="108"/>
      <c r="B384" s="109"/>
      <c r="C384" s="84" t="s">
        <v>574</v>
      </c>
      <c r="D384" s="42" t="s">
        <v>579</v>
      </c>
      <c r="E384" s="43" t="s">
        <v>8</v>
      </c>
      <c r="F384" s="45">
        <v>136924.79999999999</v>
      </c>
      <c r="G384" s="45">
        <v>146785.1</v>
      </c>
      <c r="H384" s="45">
        <v>148278.1</v>
      </c>
      <c r="I384" s="45">
        <v>148278.1</v>
      </c>
      <c r="J384" s="45">
        <v>148278.1</v>
      </c>
    </row>
    <row r="385" spans="1:10" ht="31.5" customHeight="1" x14ac:dyDescent="0.25">
      <c r="A385" s="108">
        <v>41</v>
      </c>
      <c r="B385" s="109" t="s">
        <v>529</v>
      </c>
      <c r="C385" s="27" t="s">
        <v>530</v>
      </c>
      <c r="D385" s="42" t="s">
        <v>244</v>
      </c>
      <c r="E385" s="43" t="s">
        <v>598</v>
      </c>
      <c r="F385" s="44">
        <v>20867</v>
      </c>
      <c r="G385" s="44">
        <v>26717</v>
      </c>
      <c r="H385" s="44">
        <v>26717</v>
      </c>
      <c r="I385" s="44">
        <v>26717</v>
      </c>
      <c r="J385" s="44">
        <v>26717</v>
      </c>
    </row>
    <row r="386" spans="1:10" ht="30" customHeight="1" x14ac:dyDescent="0.25">
      <c r="A386" s="108"/>
      <c r="B386" s="109"/>
      <c r="C386" s="84" t="s">
        <v>575</v>
      </c>
      <c r="D386" s="42" t="s">
        <v>579</v>
      </c>
      <c r="E386" s="43" t="s">
        <v>8</v>
      </c>
      <c r="F386" s="45">
        <v>68904.2</v>
      </c>
      <c r="G386" s="45">
        <f>51901.5+17890.8</f>
        <v>69792.3</v>
      </c>
      <c r="H386" s="45">
        <v>52556.9</v>
      </c>
      <c r="I386" s="45">
        <v>52556.9</v>
      </c>
      <c r="J386" s="45">
        <v>52556.9</v>
      </c>
    </row>
    <row r="387" spans="1:10" ht="47.25" x14ac:dyDescent="0.25">
      <c r="A387" s="108">
        <v>42</v>
      </c>
      <c r="B387" s="109" t="s">
        <v>531</v>
      </c>
      <c r="C387" s="27" t="s">
        <v>532</v>
      </c>
      <c r="D387" s="42" t="s">
        <v>244</v>
      </c>
      <c r="E387" s="43" t="s">
        <v>599</v>
      </c>
      <c r="F387" s="44">
        <v>2897</v>
      </c>
      <c r="G387" s="44">
        <v>2452</v>
      </c>
      <c r="H387" s="44">
        <v>2452</v>
      </c>
      <c r="I387" s="44">
        <v>2452</v>
      </c>
      <c r="J387" s="44">
        <v>2452</v>
      </c>
    </row>
    <row r="388" spans="1:10" ht="78.75" x14ac:dyDescent="0.25">
      <c r="A388" s="108"/>
      <c r="B388" s="109"/>
      <c r="C388" s="84" t="s">
        <v>576</v>
      </c>
      <c r="D388" s="42" t="s">
        <v>579</v>
      </c>
      <c r="E388" s="43" t="s">
        <v>8</v>
      </c>
      <c r="F388" s="45">
        <v>10528.4</v>
      </c>
      <c r="G388" s="45">
        <v>10414.299999999999</v>
      </c>
      <c r="H388" s="45">
        <v>5705.5</v>
      </c>
      <c r="I388" s="45">
        <v>5705.5</v>
      </c>
      <c r="J388" s="45">
        <v>5705.5</v>
      </c>
    </row>
    <row r="389" spans="1:10" ht="47.25" x14ac:dyDescent="0.25">
      <c r="A389" s="108">
        <v>43</v>
      </c>
      <c r="B389" s="109" t="s">
        <v>533</v>
      </c>
      <c r="C389" s="27" t="s">
        <v>534</v>
      </c>
      <c r="D389" s="42" t="s">
        <v>244</v>
      </c>
      <c r="E389" s="43" t="s">
        <v>600</v>
      </c>
      <c r="F389" s="45">
        <v>2189990</v>
      </c>
      <c r="G389" s="45">
        <v>2191720.67</v>
      </c>
      <c r="H389" s="45">
        <v>2191720.67</v>
      </c>
      <c r="I389" s="45">
        <v>2191720.67</v>
      </c>
      <c r="J389" s="45">
        <v>2191720.67</v>
      </c>
    </row>
    <row r="390" spans="1:10" ht="78.75" x14ac:dyDescent="0.25">
      <c r="A390" s="108"/>
      <c r="B390" s="109"/>
      <c r="C390" s="84" t="s">
        <v>577</v>
      </c>
      <c r="D390" s="42" t="s">
        <v>579</v>
      </c>
      <c r="E390" s="43" t="s">
        <v>8</v>
      </c>
      <c r="F390" s="45">
        <v>167300.4</v>
      </c>
      <c r="G390" s="45">
        <v>173952.9</v>
      </c>
      <c r="H390" s="45">
        <v>82235.7</v>
      </c>
      <c r="I390" s="45">
        <v>82235.7</v>
      </c>
      <c r="J390" s="45">
        <v>82235.7</v>
      </c>
    </row>
    <row r="391" spans="1:10" x14ac:dyDescent="0.25">
      <c r="A391" s="94" t="s">
        <v>730</v>
      </c>
      <c r="B391" s="95"/>
      <c r="C391" s="95"/>
      <c r="D391" s="96"/>
      <c r="E391" s="43" t="s">
        <v>8</v>
      </c>
      <c r="F391" s="79">
        <f>F306+F308+F310+F312+F314+F316+F318+F320+F322+F324+F326+F328+F330+F332+F334+F336+F338+F340+F342+F344+F346+F348+F350+F352+F354+F356+F358+F360+F362+F364+F366+F368+F370+F372+F374+F376+F378+F380+F382+F384+F386+F388+F390</f>
        <v>4903227.0416799998</v>
      </c>
      <c r="G391" s="79">
        <f t="shared" ref="G391:J391" si="39">G306+G308+G310+G312+G314+G316+G318+G320+G322+G324+G326+G328+G330+G332+G334+G336+G338+G340+G342+G344+G346+G348+G350+G352+G354+G356+G358+G360+G362+G364+G366+G368+G370+G372+G374+G376+G378+G380+G382+G384+G386+G388+G390</f>
        <v>5440949.8000000017</v>
      </c>
      <c r="H391" s="79">
        <f t="shared" si="39"/>
        <v>5423560.8000000017</v>
      </c>
      <c r="I391" s="79">
        <f t="shared" si="39"/>
        <v>5445694.7000000011</v>
      </c>
      <c r="J391" s="79">
        <f t="shared" si="39"/>
        <v>5445694.7000000011</v>
      </c>
    </row>
    <row r="392" spans="1:10" ht="31.5" customHeight="1" x14ac:dyDescent="0.25">
      <c r="A392" s="133" t="s">
        <v>603</v>
      </c>
      <c r="B392" s="133"/>
      <c r="C392" s="133"/>
      <c r="D392" s="133"/>
      <c r="E392" s="133"/>
      <c r="F392" s="133"/>
      <c r="G392" s="133"/>
      <c r="H392" s="133"/>
      <c r="I392" s="133"/>
      <c r="J392" s="133"/>
    </row>
    <row r="393" spans="1:10" x14ac:dyDescent="0.25">
      <c r="A393" s="135" t="s">
        <v>604</v>
      </c>
      <c r="B393" s="134" t="s">
        <v>605</v>
      </c>
      <c r="C393" s="60" t="s">
        <v>606</v>
      </c>
      <c r="D393" s="134" t="s">
        <v>607</v>
      </c>
      <c r="E393" s="60" t="s">
        <v>608</v>
      </c>
      <c r="F393" s="60">
        <v>358</v>
      </c>
      <c r="G393" s="60">
        <v>316</v>
      </c>
      <c r="H393" s="60">
        <v>326</v>
      </c>
      <c r="I393" s="60">
        <v>326</v>
      </c>
      <c r="J393" s="60">
        <v>326</v>
      </c>
    </row>
    <row r="394" spans="1:10" x14ac:dyDescent="0.25">
      <c r="A394" s="135"/>
      <c r="B394" s="134"/>
      <c r="C394" s="61" t="s">
        <v>609</v>
      </c>
      <c r="D394" s="134"/>
      <c r="E394" s="60" t="s">
        <v>100</v>
      </c>
      <c r="F394" s="60">
        <v>48445.749000000003</v>
      </c>
      <c r="G394" s="60">
        <v>52077.718000000001</v>
      </c>
      <c r="H394" s="60">
        <v>59900.629000000001</v>
      </c>
      <c r="I394" s="60">
        <v>60119.142</v>
      </c>
      <c r="J394" s="60">
        <v>60151.12</v>
      </c>
    </row>
    <row r="395" spans="1:10" x14ac:dyDescent="0.25">
      <c r="A395" s="135" t="s">
        <v>610</v>
      </c>
      <c r="B395" s="134" t="s">
        <v>605</v>
      </c>
      <c r="C395" s="60" t="s">
        <v>611</v>
      </c>
      <c r="D395" s="134" t="s">
        <v>607</v>
      </c>
      <c r="E395" s="60" t="s">
        <v>608</v>
      </c>
      <c r="F395" s="60">
        <v>677</v>
      </c>
      <c r="G395" s="60">
        <v>632</v>
      </c>
      <c r="H395" s="60">
        <v>632</v>
      </c>
      <c r="I395" s="60">
        <v>632</v>
      </c>
      <c r="J395" s="60">
        <v>632</v>
      </c>
    </row>
    <row r="396" spans="1:10" x14ac:dyDescent="0.25">
      <c r="A396" s="135"/>
      <c r="B396" s="134"/>
      <c r="C396" s="61" t="s">
        <v>609</v>
      </c>
      <c r="D396" s="134"/>
      <c r="E396" s="60" t="s">
        <v>100</v>
      </c>
      <c r="F396" s="60">
        <v>50749.788999999997</v>
      </c>
      <c r="G396" s="60">
        <v>45396.116000000002</v>
      </c>
      <c r="H396" s="60">
        <v>52321.173999999999</v>
      </c>
      <c r="I396" s="60">
        <v>52510.391000000003</v>
      </c>
      <c r="J396" s="60">
        <v>52547.754000000001</v>
      </c>
    </row>
    <row r="397" spans="1:10" x14ac:dyDescent="0.25">
      <c r="A397" s="135"/>
      <c r="B397" s="134"/>
      <c r="C397" s="61" t="s">
        <v>612</v>
      </c>
      <c r="D397" s="134"/>
      <c r="E397" s="60" t="s">
        <v>100</v>
      </c>
      <c r="F397" s="60">
        <v>4364.7150000000001</v>
      </c>
      <c r="G397" s="60">
        <v>14130.618</v>
      </c>
      <c r="H397" s="60">
        <v>6163.3879999999999</v>
      </c>
      <c r="I397" s="60">
        <v>6194.9769999999999</v>
      </c>
      <c r="J397" s="60">
        <v>6194.9769999999999</v>
      </c>
    </row>
    <row r="398" spans="1:10" x14ac:dyDescent="0.25">
      <c r="A398" s="135"/>
      <c r="B398" s="134"/>
      <c r="C398" s="61" t="s">
        <v>613</v>
      </c>
      <c r="D398" s="134"/>
      <c r="E398" s="60" t="s">
        <v>100</v>
      </c>
      <c r="F398" s="62">
        <v>5005.2690000000002</v>
      </c>
      <c r="G398" s="62">
        <v>1887.771</v>
      </c>
      <c r="H398" s="62">
        <v>2216.3760000000002</v>
      </c>
      <c r="I398" s="62">
        <v>2226.009</v>
      </c>
      <c r="J398" s="62">
        <v>2225.85</v>
      </c>
    </row>
    <row r="399" spans="1:10" ht="63" customHeight="1" x14ac:dyDescent="0.25">
      <c r="A399" s="136" t="s">
        <v>614</v>
      </c>
      <c r="B399" s="134" t="s">
        <v>615</v>
      </c>
      <c r="C399" s="60" t="s">
        <v>616</v>
      </c>
      <c r="D399" s="134" t="s">
        <v>607</v>
      </c>
      <c r="E399" s="62" t="s">
        <v>608</v>
      </c>
      <c r="F399" s="62">
        <v>589</v>
      </c>
      <c r="G399" s="62">
        <v>581</v>
      </c>
      <c r="H399" s="62">
        <v>581</v>
      </c>
      <c r="I399" s="62">
        <v>581</v>
      </c>
      <c r="J399" s="62">
        <v>581</v>
      </c>
    </row>
    <row r="400" spans="1:10" x14ac:dyDescent="0.25">
      <c r="A400" s="136"/>
      <c r="B400" s="134"/>
      <c r="C400" s="61" t="s">
        <v>609</v>
      </c>
      <c r="D400" s="134"/>
      <c r="E400" s="60" t="s">
        <v>100</v>
      </c>
      <c r="F400" s="62">
        <v>87514.153000000006</v>
      </c>
      <c r="G400" s="62">
        <v>85371.008000000002</v>
      </c>
      <c r="H400" s="62">
        <v>97005.270999999993</v>
      </c>
      <c r="I400" s="62">
        <v>97298.247000000003</v>
      </c>
      <c r="J400" s="62">
        <v>97362.315000000002</v>
      </c>
    </row>
    <row r="401" spans="1:10" x14ac:dyDescent="0.25">
      <c r="A401" s="136"/>
      <c r="B401" s="134"/>
      <c r="C401" s="61" t="s">
        <v>617</v>
      </c>
      <c r="D401" s="134"/>
      <c r="E401" s="60" t="s">
        <v>100</v>
      </c>
      <c r="F401" s="62">
        <v>35468.292000000001</v>
      </c>
      <c r="G401" s="62">
        <v>33020.637000000002</v>
      </c>
      <c r="H401" s="62">
        <v>41495.277999999998</v>
      </c>
      <c r="I401" s="62">
        <v>41656.894999999997</v>
      </c>
      <c r="J401" s="62">
        <v>41656.894999999997</v>
      </c>
    </row>
    <row r="402" spans="1:10" ht="63" customHeight="1" x14ac:dyDescent="0.25">
      <c r="A402" s="136" t="s">
        <v>618</v>
      </c>
      <c r="B402" s="134" t="s">
        <v>615</v>
      </c>
      <c r="C402" s="62" t="s">
        <v>619</v>
      </c>
      <c r="D402" s="134" t="s">
        <v>607</v>
      </c>
      <c r="E402" s="62" t="s">
        <v>608</v>
      </c>
      <c r="F402" s="62">
        <v>904</v>
      </c>
      <c r="G402" s="62">
        <v>895</v>
      </c>
      <c r="H402" s="62">
        <v>895</v>
      </c>
      <c r="I402" s="62">
        <v>895</v>
      </c>
      <c r="J402" s="62">
        <v>895</v>
      </c>
    </row>
    <row r="403" spans="1:10" x14ac:dyDescent="0.25">
      <c r="A403" s="136"/>
      <c r="B403" s="134"/>
      <c r="C403" s="61" t="s">
        <v>609</v>
      </c>
      <c r="D403" s="134"/>
      <c r="E403" s="60" t="s">
        <v>100</v>
      </c>
      <c r="F403" s="62">
        <v>89242.543000000005</v>
      </c>
      <c r="G403" s="62">
        <v>85737.611000000004</v>
      </c>
      <c r="H403" s="62">
        <v>104361.859</v>
      </c>
      <c r="I403" s="62">
        <v>104675.065</v>
      </c>
      <c r="J403" s="62">
        <v>104749.747</v>
      </c>
    </row>
    <row r="404" spans="1:10" x14ac:dyDescent="0.25">
      <c r="A404" s="136"/>
      <c r="B404" s="134"/>
      <c r="C404" s="61" t="s">
        <v>617</v>
      </c>
      <c r="D404" s="134"/>
      <c r="E404" s="60" t="s">
        <v>100</v>
      </c>
      <c r="F404" s="62">
        <v>19993.150000000001</v>
      </c>
      <c r="G404" s="62">
        <v>17458.710999999999</v>
      </c>
      <c r="H404" s="62">
        <v>21600.91</v>
      </c>
      <c r="I404" s="62">
        <v>21697.011999999999</v>
      </c>
      <c r="J404" s="62">
        <v>21697.011999999999</v>
      </c>
    </row>
    <row r="405" spans="1:10" ht="31.5" customHeight="1" x14ac:dyDescent="0.25">
      <c r="A405" s="136" t="s">
        <v>620</v>
      </c>
      <c r="B405" s="134" t="s">
        <v>621</v>
      </c>
      <c r="C405" s="62" t="s">
        <v>622</v>
      </c>
      <c r="D405" s="134" t="s">
        <v>623</v>
      </c>
      <c r="E405" s="62" t="s">
        <v>624</v>
      </c>
      <c r="F405" s="62">
        <v>26605166</v>
      </c>
      <c r="G405" s="62">
        <v>26605166</v>
      </c>
      <c r="H405" s="62">
        <v>26605166</v>
      </c>
      <c r="I405" s="62">
        <v>26605166</v>
      </c>
      <c r="J405" s="62">
        <v>26605166</v>
      </c>
    </row>
    <row r="406" spans="1:10" x14ac:dyDescent="0.25">
      <c r="A406" s="136"/>
      <c r="B406" s="134"/>
      <c r="C406" s="61" t="s">
        <v>609</v>
      </c>
      <c r="D406" s="134"/>
      <c r="E406" s="60" t="s">
        <v>100</v>
      </c>
      <c r="F406" s="62">
        <v>87766.678</v>
      </c>
      <c r="G406" s="62">
        <v>93062.41399999999</v>
      </c>
      <c r="H406" s="62">
        <v>105707.17600000001</v>
      </c>
      <c r="I406" s="62">
        <v>106135.481</v>
      </c>
      <c r="J406" s="62">
        <v>106240.856</v>
      </c>
    </row>
    <row r="407" spans="1:10" x14ac:dyDescent="0.25">
      <c r="A407" s="136"/>
      <c r="B407" s="134"/>
      <c r="C407" s="61" t="s">
        <v>617</v>
      </c>
      <c r="D407" s="134"/>
      <c r="E407" s="60" t="s">
        <v>100</v>
      </c>
      <c r="F407" s="62">
        <v>6948.9880000000003</v>
      </c>
      <c r="G407" s="62">
        <v>12374.477999999999</v>
      </c>
      <c r="H407" s="62">
        <v>15593.605</v>
      </c>
      <c r="I407" s="62">
        <v>15663.324000000001</v>
      </c>
      <c r="J407" s="62">
        <v>15663.324000000001</v>
      </c>
    </row>
    <row r="408" spans="1:10" x14ac:dyDescent="0.25">
      <c r="A408" s="136"/>
      <c r="B408" s="134"/>
      <c r="C408" s="61" t="s">
        <v>613</v>
      </c>
      <c r="D408" s="134"/>
      <c r="E408" s="60" t="s">
        <v>100</v>
      </c>
      <c r="F408" s="62">
        <v>2887.9079999999999</v>
      </c>
      <c r="G408" s="62">
        <v>3715.7179999999998</v>
      </c>
      <c r="H408" s="62">
        <v>4362.5140000000001</v>
      </c>
      <c r="I408" s="62">
        <v>4381.4759999999997</v>
      </c>
      <c r="J408" s="62">
        <v>4381.4759999999997</v>
      </c>
    </row>
    <row r="409" spans="1:10" x14ac:dyDescent="0.25">
      <c r="A409" s="136"/>
      <c r="B409" s="134"/>
      <c r="C409" s="61" t="s">
        <v>625</v>
      </c>
      <c r="D409" s="134"/>
      <c r="E409" s="60" t="s">
        <v>100</v>
      </c>
      <c r="F409" s="62">
        <v>171149</v>
      </c>
      <c r="G409" s="62">
        <v>172922</v>
      </c>
      <c r="H409" s="62">
        <v>182894</v>
      </c>
      <c r="I409" s="62">
        <v>182971</v>
      </c>
      <c r="J409" s="62">
        <v>183964</v>
      </c>
    </row>
    <row r="410" spans="1:10" x14ac:dyDescent="0.25">
      <c r="A410" s="136"/>
      <c r="B410" s="134"/>
      <c r="C410" s="61" t="s">
        <v>626</v>
      </c>
      <c r="D410" s="134"/>
      <c r="E410" s="60" t="s">
        <v>100</v>
      </c>
      <c r="F410" s="63">
        <v>9389.5220000000008</v>
      </c>
      <c r="G410" s="63">
        <v>10850.82</v>
      </c>
      <c r="H410" s="63">
        <v>11792.815000000001</v>
      </c>
      <c r="I410" s="63">
        <v>11855.6</v>
      </c>
      <c r="J410" s="63">
        <v>11855.287</v>
      </c>
    </row>
    <row r="411" spans="1:10" x14ac:dyDescent="0.25">
      <c r="A411" s="136"/>
      <c r="B411" s="134"/>
      <c r="C411" s="61" t="s">
        <v>627</v>
      </c>
      <c r="D411" s="134"/>
      <c r="E411" s="60" t="s">
        <v>100</v>
      </c>
      <c r="F411" s="63">
        <v>12243.625</v>
      </c>
      <c r="G411" s="63">
        <v>12529.401</v>
      </c>
      <c r="H411" s="63">
        <v>13897.191999999999</v>
      </c>
      <c r="I411" s="63">
        <v>13992.656000000001</v>
      </c>
      <c r="J411" s="63">
        <v>13992.656000000001</v>
      </c>
    </row>
    <row r="412" spans="1:10" x14ac:dyDescent="0.25">
      <c r="A412" s="136" t="s">
        <v>628</v>
      </c>
      <c r="B412" s="134" t="s">
        <v>605</v>
      </c>
      <c r="C412" s="62" t="s">
        <v>629</v>
      </c>
      <c r="D412" s="134" t="s">
        <v>607</v>
      </c>
      <c r="E412" s="62" t="s">
        <v>608</v>
      </c>
      <c r="F412" s="62">
        <v>409</v>
      </c>
      <c r="G412" s="62">
        <v>286</v>
      </c>
      <c r="H412" s="62">
        <v>286</v>
      </c>
      <c r="I412" s="62">
        <v>286</v>
      </c>
      <c r="J412" s="62">
        <v>286</v>
      </c>
    </row>
    <row r="413" spans="1:10" x14ac:dyDescent="0.25">
      <c r="A413" s="136"/>
      <c r="B413" s="134"/>
      <c r="C413" s="61" t="s">
        <v>609</v>
      </c>
      <c r="D413" s="134"/>
      <c r="E413" s="60" t="s">
        <v>100</v>
      </c>
      <c r="F413" s="62">
        <v>7812.9139999999998</v>
      </c>
      <c r="G413" s="62">
        <v>421.10300000000001</v>
      </c>
      <c r="H413" s="62">
        <v>5231.4889999999996</v>
      </c>
      <c r="I413" s="62">
        <v>5251.8620000000001</v>
      </c>
      <c r="J413" s="62">
        <v>5296.0559999999996</v>
      </c>
    </row>
    <row r="414" spans="1:10" x14ac:dyDescent="0.25">
      <c r="A414" s="136"/>
      <c r="B414" s="134"/>
      <c r="C414" s="61" t="s">
        <v>613</v>
      </c>
      <c r="D414" s="134"/>
      <c r="E414" s="60" t="s">
        <v>100</v>
      </c>
      <c r="F414" s="62">
        <v>4906.4809999999998</v>
      </c>
      <c r="G414" s="62">
        <v>1724.9169999999999</v>
      </c>
      <c r="H414" s="62">
        <v>2025.174</v>
      </c>
      <c r="I414" s="62">
        <v>2033.9770000000001</v>
      </c>
      <c r="J414" s="62">
        <v>2033.8309999999999</v>
      </c>
    </row>
    <row r="415" spans="1:10" x14ac:dyDescent="0.25">
      <c r="A415" s="136"/>
      <c r="B415" s="134"/>
      <c r="C415" s="61" t="s">
        <v>630</v>
      </c>
      <c r="D415" s="134"/>
      <c r="E415" s="60" t="s">
        <v>100</v>
      </c>
      <c r="F415" s="63">
        <v>3278.4</v>
      </c>
      <c r="G415" s="63">
        <v>33215.800000000003</v>
      </c>
      <c r="H415" s="63">
        <v>41004.1</v>
      </c>
      <c r="I415" s="63">
        <v>41107</v>
      </c>
      <c r="J415" s="63">
        <v>41107</v>
      </c>
    </row>
    <row r="416" spans="1:10" x14ac:dyDescent="0.25">
      <c r="A416" s="136"/>
      <c r="B416" s="134"/>
      <c r="C416" s="61" t="s">
        <v>631</v>
      </c>
      <c r="D416" s="134"/>
      <c r="E416" s="60" t="s">
        <v>100</v>
      </c>
      <c r="F416" s="63">
        <v>0</v>
      </c>
      <c r="G416" s="63">
        <v>3241.1669999999999</v>
      </c>
      <c r="H416" s="63">
        <v>4172.6000000000004</v>
      </c>
      <c r="I416" s="63">
        <v>4313.3</v>
      </c>
      <c r="J416" s="63">
        <v>4838.3</v>
      </c>
    </row>
    <row r="417" spans="1:10" ht="47.25" customHeight="1" x14ac:dyDescent="0.25">
      <c r="A417" s="136" t="s">
        <v>632</v>
      </c>
      <c r="B417" s="134" t="s">
        <v>633</v>
      </c>
      <c r="C417" s="62" t="s">
        <v>634</v>
      </c>
      <c r="D417" s="134" t="s">
        <v>607</v>
      </c>
      <c r="E417" s="62" t="s">
        <v>608</v>
      </c>
      <c r="F417" s="62">
        <v>362</v>
      </c>
      <c r="G417" s="62">
        <v>372</v>
      </c>
      <c r="H417" s="62">
        <v>372</v>
      </c>
      <c r="I417" s="62">
        <v>372</v>
      </c>
      <c r="J417" s="62">
        <v>372</v>
      </c>
    </row>
    <row r="418" spans="1:10" x14ac:dyDescent="0.25">
      <c r="A418" s="136"/>
      <c r="B418" s="134"/>
      <c r="C418" s="61" t="s">
        <v>609</v>
      </c>
      <c r="D418" s="134"/>
      <c r="E418" s="60" t="s">
        <v>100</v>
      </c>
      <c r="F418" s="62">
        <v>22413.870999999999</v>
      </c>
      <c r="G418" s="62">
        <v>25026.026999999998</v>
      </c>
      <c r="H418" s="62">
        <v>28950.429</v>
      </c>
      <c r="I418" s="62">
        <v>29061.863000000001</v>
      </c>
      <c r="J418" s="62">
        <v>29106.303</v>
      </c>
    </row>
    <row r="419" spans="1:10" x14ac:dyDescent="0.25">
      <c r="A419" s="136"/>
      <c r="B419" s="134"/>
      <c r="C419" s="61" t="s">
        <v>626</v>
      </c>
      <c r="D419" s="134"/>
      <c r="E419" s="60" t="s">
        <v>100</v>
      </c>
      <c r="F419" s="63">
        <v>991.40599999999995</v>
      </c>
      <c r="G419" s="63">
        <v>1145.4369999999999</v>
      </c>
      <c r="H419" s="63">
        <v>1244.876</v>
      </c>
      <c r="I419" s="63">
        <v>1251.5039999999999</v>
      </c>
      <c r="J419" s="63">
        <v>1251.471</v>
      </c>
    </row>
    <row r="420" spans="1:10" ht="47.25" customHeight="1" x14ac:dyDescent="0.25">
      <c r="A420" s="136" t="s">
        <v>635</v>
      </c>
      <c r="B420" s="134" t="s">
        <v>636</v>
      </c>
      <c r="C420" s="62" t="s">
        <v>637</v>
      </c>
      <c r="D420" s="134" t="s">
        <v>607</v>
      </c>
      <c r="E420" s="62" t="s">
        <v>608</v>
      </c>
      <c r="F420" s="62">
        <v>2351</v>
      </c>
      <c r="G420" s="62">
        <v>2331</v>
      </c>
      <c r="H420" s="62">
        <v>2331</v>
      </c>
      <c r="I420" s="62">
        <v>2331</v>
      </c>
      <c r="J420" s="62">
        <v>2331</v>
      </c>
    </row>
    <row r="421" spans="1:10" x14ac:dyDescent="0.25">
      <c r="A421" s="136"/>
      <c r="B421" s="134"/>
      <c r="C421" s="61" t="s">
        <v>609</v>
      </c>
      <c r="D421" s="134"/>
      <c r="E421" s="60" t="s">
        <v>100</v>
      </c>
      <c r="F421" s="62">
        <v>49839.755999999994</v>
      </c>
      <c r="G421" s="62">
        <v>6728.1209999999992</v>
      </c>
      <c r="H421" s="62">
        <v>63562.529000000002</v>
      </c>
      <c r="I421" s="62">
        <v>63812.427000000003</v>
      </c>
      <c r="J421" s="62">
        <v>62572.140999999996</v>
      </c>
    </row>
    <row r="422" spans="1:10" x14ac:dyDescent="0.25">
      <c r="A422" s="136"/>
      <c r="B422" s="134"/>
      <c r="C422" s="61" t="s">
        <v>612</v>
      </c>
      <c r="D422" s="134"/>
      <c r="E422" s="60" t="s">
        <v>100</v>
      </c>
      <c r="F422" s="62">
        <v>7034.3850000000002</v>
      </c>
      <c r="G422" s="62">
        <v>22773.581999999999</v>
      </c>
      <c r="H422" s="62">
        <v>9933.2119999999995</v>
      </c>
      <c r="I422" s="62">
        <v>9984.1229999999996</v>
      </c>
      <c r="J422" s="62">
        <v>9984.1229999999996</v>
      </c>
    </row>
    <row r="423" spans="1:10" x14ac:dyDescent="0.25">
      <c r="A423" s="136"/>
      <c r="B423" s="134"/>
      <c r="C423" s="61" t="s">
        <v>638</v>
      </c>
      <c r="D423" s="134"/>
      <c r="E423" s="60" t="s">
        <v>100</v>
      </c>
      <c r="F423" s="62">
        <v>21757.200000000001</v>
      </c>
      <c r="G423" s="64">
        <v>33391</v>
      </c>
      <c r="H423" s="62">
        <v>34331</v>
      </c>
      <c r="I423" s="62">
        <v>34683</v>
      </c>
      <c r="J423" s="62">
        <v>35318.199999999997</v>
      </c>
    </row>
    <row r="424" spans="1:10" x14ac:dyDescent="0.25">
      <c r="A424" s="136"/>
      <c r="B424" s="134"/>
      <c r="C424" s="61" t="s">
        <v>613</v>
      </c>
      <c r="D424" s="134"/>
      <c r="E424" s="60" t="s">
        <v>100</v>
      </c>
      <c r="F424" s="62">
        <v>1214.9110000000001</v>
      </c>
      <c r="G424" s="62">
        <v>16621.024000000001</v>
      </c>
      <c r="H424" s="62">
        <v>19514.252</v>
      </c>
      <c r="I424" s="62">
        <v>19599.069</v>
      </c>
      <c r="J424" s="62">
        <v>19597.669000000002</v>
      </c>
    </row>
    <row r="425" spans="1:10" x14ac:dyDescent="0.25">
      <c r="A425" s="136"/>
      <c r="B425" s="134"/>
      <c r="C425" s="61" t="s">
        <v>626</v>
      </c>
      <c r="D425" s="134"/>
      <c r="E425" s="60" t="s">
        <v>100</v>
      </c>
      <c r="F425" s="63">
        <v>1181.1300000000001</v>
      </c>
      <c r="G425" s="63">
        <v>1365.306</v>
      </c>
      <c r="H425" s="63">
        <v>1483.8330000000001</v>
      </c>
      <c r="I425" s="63">
        <v>1491.7329999999999</v>
      </c>
      <c r="J425" s="63">
        <v>149.69300000000001</v>
      </c>
    </row>
    <row r="426" spans="1:10" ht="47.25" customHeight="1" x14ac:dyDescent="0.25">
      <c r="A426" s="136" t="s">
        <v>639</v>
      </c>
      <c r="B426" s="134" t="s">
        <v>640</v>
      </c>
      <c r="C426" s="62" t="s">
        <v>641</v>
      </c>
      <c r="D426" s="134" t="s">
        <v>607</v>
      </c>
      <c r="E426" s="62" t="s">
        <v>608</v>
      </c>
      <c r="F426" s="62">
        <v>257</v>
      </c>
      <c r="G426" s="62">
        <v>289</v>
      </c>
      <c r="H426" s="62">
        <v>289</v>
      </c>
      <c r="I426" s="62">
        <v>289</v>
      </c>
      <c r="J426" s="62">
        <v>289</v>
      </c>
    </row>
    <row r="427" spans="1:10" x14ac:dyDescent="0.25">
      <c r="A427" s="136"/>
      <c r="B427" s="134"/>
      <c r="C427" s="61" t="s">
        <v>609</v>
      </c>
      <c r="D427" s="134"/>
      <c r="E427" s="60" t="s">
        <v>100</v>
      </c>
      <c r="F427" s="62">
        <v>21433.526999999998</v>
      </c>
      <c r="G427" s="62">
        <v>17509.471000000001</v>
      </c>
      <c r="H427" s="62">
        <v>20434.564999999999</v>
      </c>
      <c r="I427" s="62">
        <v>20502.800999999999</v>
      </c>
      <c r="J427" s="62">
        <v>20606.71</v>
      </c>
    </row>
    <row r="428" spans="1:10" x14ac:dyDescent="0.25">
      <c r="A428" s="136"/>
      <c r="B428" s="134"/>
      <c r="C428" s="61" t="s">
        <v>613</v>
      </c>
      <c r="D428" s="134"/>
      <c r="E428" s="60" t="s">
        <v>100</v>
      </c>
      <c r="F428" s="62">
        <v>7214.8320000000003</v>
      </c>
      <c r="G428" s="62">
        <v>9285.9709999999995</v>
      </c>
      <c r="H428" s="62">
        <v>10902.384</v>
      </c>
      <c r="I428" s="62">
        <v>10949.77</v>
      </c>
      <c r="J428" s="62">
        <v>1049.9880000000001</v>
      </c>
    </row>
    <row r="429" spans="1:10" x14ac:dyDescent="0.25">
      <c r="A429" s="136"/>
      <c r="B429" s="134"/>
      <c r="C429" s="61" t="s">
        <v>638</v>
      </c>
      <c r="D429" s="134"/>
      <c r="E429" s="60" t="s">
        <v>100</v>
      </c>
      <c r="F429" s="62">
        <v>4393.8</v>
      </c>
      <c r="G429" s="62">
        <v>10950.1</v>
      </c>
      <c r="H429" s="62">
        <v>12514.7</v>
      </c>
      <c r="I429" s="62">
        <v>12633.7</v>
      </c>
      <c r="J429" s="62">
        <v>13057.2</v>
      </c>
    </row>
    <row r="430" spans="1:10" x14ac:dyDescent="0.25">
      <c r="A430" s="136"/>
      <c r="B430" s="134"/>
      <c r="C430" s="61" t="s">
        <v>626</v>
      </c>
      <c r="D430" s="134"/>
      <c r="E430" s="60" t="s">
        <v>100</v>
      </c>
      <c r="F430" s="63">
        <v>1202.8309999999999</v>
      </c>
      <c r="G430" s="63">
        <v>0</v>
      </c>
      <c r="H430" s="63">
        <v>0</v>
      </c>
      <c r="I430" s="63">
        <v>0</v>
      </c>
      <c r="J430" s="63">
        <v>0</v>
      </c>
    </row>
    <row r="431" spans="1:10" ht="78.75" customHeight="1" x14ac:dyDescent="0.25">
      <c r="A431" s="136" t="s">
        <v>642</v>
      </c>
      <c r="B431" s="134" t="s">
        <v>643</v>
      </c>
      <c r="C431" s="62" t="s">
        <v>644</v>
      </c>
      <c r="D431" s="134" t="s">
        <v>607</v>
      </c>
      <c r="E431" s="62" t="s">
        <v>608</v>
      </c>
      <c r="F431" s="62">
        <v>565</v>
      </c>
      <c r="G431" s="62">
        <v>538</v>
      </c>
      <c r="H431" s="62">
        <v>538</v>
      </c>
      <c r="I431" s="62">
        <v>538</v>
      </c>
      <c r="J431" s="62">
        <v>538</v>
      </c>
    </row>
    <row r="432" spans="1:10" x14ac:dyDescent="0.25">
      <c r="A432" s="136"/>
      <c r="B432" s="134"/>
      <c r="C432" s="61" t="s">
        <v>609</v>
      </c>
      <c r="D432" s="134"/>
      <c r="E432" s="60" t="s">
        <v>100</v>
      </c>
      <c r="F432" s="62">
        <v>86113.559999999503</v>
      </c>
      <c r="G432" s="62">
        <v>174232.76545000001</v>
      </c>
      <c r="H432" s="62">
        <v>131441.8461</v>
      </c>
      <c r="I432" s="62">
        <v>132654.06300000098</v>
      </c>
      <c r="J432" s="62">
        <v>143128.86799999999</v>
      </c>
    </row>
    <row r="433" spans="1:10" x14ac:dyDescent="0.25">
      <c r="A433" s="136"/>
      <c r="B433" s="134"/>
      <c r="C433" s="65" t="s">
        <v>627</v>
      </c>
      <c r="D433" s="134"/>
      <c r="E433" s="60" t="s">
        <v>100</v>
      </c>
      <c r="F433" s="63">
        <v>148971.26500000001</v>
      </c>
      <c r="G433" s="63">
        <v>156978.70000000001</v>
      </c>
      <c r="H433" s="63">
        <v>166474.1</v>
      </c>
      <c r="I433" s="63">
        <v>167436.5</v>
      </c>
      <c r="J433" s="63">
        <v>167405.29999999999</v>
      </c>
    </row>
    <row r="434" spans="1:10" x14ac:dyDescent="0.25">
      <c r="A434" s="136"/>
      <c r="B434" s="134"/>
      <c r="C434" s="61" t="s">
        <v>626</v>
      </c>
      <c r="D434" s="134"/>
      <c r="E434" s="60" t="s">
        <v>100</v>
      </c>
      <c r="F434" s="63">
        <v>23907.816999999999</v>
      </c>
      <c r="G434" s="63">
        <v>27628.761999999999</v>
      </c>
      <c r="H434" s="63">
        <v>30027.305</v>
      </c>
      <c r="I434" s="63">
        <v>30187.171999999999</v>
      </c>
      <c r="J434" s="63">
        <v>30186.373</v>
      </c>
    </row>
    <row r="435" spans="1:10" x14ac:dyDescent="0.25">
      <c r="A435" s="136"/>
      <c r="B435" s="134"/>
      <c r="C435" s="61" t="s">
        <v>631</v>
      </c>
      <c r="D435" s="134"/>
      <c r="E435" s="60" t="s">
        <v>100</v>
      </c>
      <c r="F435" s="63">
        <v>0</v>
      </c>
      <c r="G435" s="63">
        <v>614.03599999999994</v>
      </c>
      <c r="H435" s="63">
        <v>713.1</v>
      </c>
      <c r="I435" s="63">
        <v>671.5</v>
      </c>
      <c r="J435" s="63">
        <v>640.29999999999995</v>
      </c>
    </row>
    <row r="436" spans="1:10" ht="31.5" x14ac:dyDescent="0.25">
      <c r="A436" s="136" t="s">
        <v>645</v>
      </c>
      <c r="B436" s="134" t="s">
        <v>261</v>
      </c>
      <c r="C436" s="61" t="s">
        <v>646</v>
      </c>
      <c r="D436" s="144" t="s">
        <v>647</v>
      </c>
      <c r="E436" s="60" t="s">
        <v>4</v>
      </c>
      <c r="F436" s="62">
        <v>20</v>
      </c>
      <c r="G436" s="62">
        <v>20</v>
      </c>
      <c r="H436" s="62">
        <v>20</v>
      </c>
      <c r="I436" s="62">
        <v>20</v>
      </c>
      <c r="J436" s="62">
        <v>0</v>
      </c>
    </row>
    <row r="437" spans="1:10" x14ac:dyDescent="0.25">
      <c r="A437" s="136"/>
      <c r="B437" s="134"/>
      <c r="C437" s="61" t="s">
        <v>648</v>
      </c>
      <c r="D437" s="144"/>
      <c r="E437" s="60" t="s">
        <v>100</v>
      </c>
      <c r="F437" s="63">
        <v>1000</v>
      </c>
      <c r="G437" s="63">
        <v>1000</v>
      </c>
      <c r="H437" s="63">
        <v>1077.9000000000001</v>
      </c>
      <c r="I437" s="63">
        <v>1077.9000000000001</v>
      </c>
      <c r="J437" s="63">
        <v>0</v>
      </c>
    </row>
    <row r="438" spans="1:10" ht="63" customHeight="1" x14ac:dyDescent="0.25">
      <c r="A438" s="137" t="s">
        <v>649</v>
      </c>
      <c r="B438" s="134" t="s">
        <v>615</v>
      </c>
      <c r="C438" s="61" t="s">
        <v>650</v>
      </c>
      <c r="D438" s="134" t="s">
        <v>607</v>
      </c>
      <c r="E438" s="62" t="s">
        <v>608</v>
      </c>
      <c r="F438" s="62">
        <v>6</v>
      </c>
      <c r="G438" s="62">
        <v>6</v>
      </c>
      <c r="H438" s="62">
        <v>6</v>
      </c>
      <c r="I438" s="62">
        <v>6</v>
      </c>
      <c r="J438" s="62">
        <v>6</v>
      </c>
    </row>
    <row r="439" spans="1:10" x14ac:dyDescent="0.25">
      <c r="A439" s="137"/>
      <c r="B439" s="134"/>
      <c r="C439" s="61" t="s">
        <v>609</v>
      </c>
      <c r="D439" s="134"/>
      <c r="E439" s="60" t="s">
        <v>100</v>
      </c>
      <c r="F439" s="62">
        <v>7465.1329999999998</v>
      </c>
      <c r="G439" s="62">
        <v>7504.1980000000003</v>
      </c>
      <c r="H439" s="62">
        <v>9148.7260000000006</v>
      </c>
      <c r="I439" s="62">
        <v>9184.3539999999994</v>
      </c>
      <c r="J439" s="62">
        <v>9261.64</v>
      </c>
    </row>
    <row r="440" spans="1:10" ht="63" customHeight="1" x14ac:dyDescent="0.25">
      <c r="A440" s="137" t="s">
        <v>135</v>
      </c>
      <c r="B440" s="134" t="s">
        <v>651</v>
      </c>
      <c r="C440" s="61" t="s">
        <v>652</v>
      </c>
      <c r="D440" s="134" t="s">
        <v>607</v>
      </c>
      <c r="E440" s="62" t="s">
        <v>608</v>
      </c>
      <c r="F440" s="62">
        <v>67</v>
      </c>
      <c r="G440" s="62">
        <v>66</v>
      </c>
      <c r="H440" s="62">
        <v>66</v>
      </c>
      <c r="I440" s="62">
        <v>66</v>
      </c>
      <c r="J440" s="62">
        <v>66</v>
      </c>
    </row>
    <row r="441" spans="1:10" x14ac:dyDescent="0.25">
      <c r="A441" s="137"/>
      <c r="B441" s="134"/>
      <c r="C441" s="61" t="s">
        <v>609</v>
      </c>
      <c r="D441" s="134"/>
      <c r="E441" s="60" t="s">
        <v>100</v>
      </c>
      <c r="F441" s="62">
        <v>23691.953999999998</v>
      </c>
      <c r="G441" s="62">
        <v>20085.246999999999</v>
      </c>
      <c r="H441" s="62">
        <v>22098.557000000001</v>
      </c>
      <c r="I441" s="62">
        <v>22205.800999999999</v>
      </c>
      <c r="J441" s="62">
        <v>22206.385999999999</v>
      </c>
    </row>
    <row r="442" spans="1:10" x14ac:dyDescent="0.25">
      <c r="A442" s="137"/>
      <c r="B442" s="134"/>
      <c r="C442" s="61" t="s">
        <v>626</v>
      </c>
      <c r="D442" s="134"/>
      <c r="E442" s="60" t="s">
        <v>100</v>
      </c>
      <c r="F442" s="63">
        <v>19313.498</v>
      </c>
      <c r="G442" s="63">
        <v>14343.811</v>
      </c>
      <c r="H442" s="63">
        <v>15589.044</v>
      </c>
      <c r="I442" s="63">
        <v>15672.040999999999</v>
      </c>
      <c r="J442" s="63">
        <v>15672.626</v>
      </c>
    </row>
    <row r="443" spans="1:10" x14ac:dyDescent="0.25">
      <c r="A443" s="137"/>
      <c r="B443" s="134"/>
      <c r="C443" s="61"/>
      <c r="D443" s="134"/>
      <c r="E443" s="60" t="s">
        <v>100</v>
      </c>
      <c r="F443" s="62"/>
      <c r="G443" s="62"/>
      <c r="H443" s="62"/>
      <c r="I443" s="62"/>
      <c r="J443" s="62"/>
    </row>
    <row r="444" spans="1:10" ht="78.75" customHeight="1" x14ac:dyDescent="0.25">
      <c r="A444" s="136" t="s">
        <v>653</v>
      </c>
      <c r="B444" s="134" t="s">
        <v>654</v>
      </c>
      <c r="C444" s="60" t="s">
        <v>655</v>
      </c>
      <c r="D444" s="134" t="s">
        <v>656</v>
      </c>
      <c r="E444" s="62" t="s">
        <v>608</v>
      </c>
      <c r="F444" s="62">
        <v>193</v>
      </c>
      <c r="G444" s="62">
        <v>196</v>
      </c>
      <c r="H444" s="62">
        <v>196</v>
      </c>
      <c r="I444" s="62">
        <v>196</v>
      </c>
      <c r="J444" s="62">
        <v>196</v>
      </c>
    </row>
    <row r="445" spans="1:10" x14ac:dyDescent="0.25">
      <c r="A445" s="136"/>
      <c r="B445" s="134"/>
      <c r="C445" s="61" t="s">
        <v>609</v>
      </c>
      <c r="D445" s="134"/>
      <c r="E445" s="60" t="s">
        <v>100</v>
      </c>
      <c r="F445" s="62">
        <v>806.24900000000002</v>
      </c>
      <c r="G445" s="62">
        <v>854.32799999999997</v>
      </c>
      <c r="H445" s="62">
        <v>933.95100000000002</v>
      </c>
      <c r="I445" s="62">
        <v>836.89200000000005</v>
      </c>
      <c r="J445" s="62">
        <v>936.88400000000001</v>
      </c>
    </row>
    <row r="446" spans="1:10" x14ac:dyDescent="0.25">
      <c r="A446" s="136"/>
      <c r="B446" s="134"/>
      <c r="C446" s="61" t="s">
        <v>626</v>
      </c>
      <c r="D446" s="134"/>
      <c r="E446" s="60" t="s">
        <v>100</v>
      </c>
      <c r="F446" s="63">
        <v>249.24600000000001</v>
      </c>
      <c r="G446" s="63">
        <v>287.76100000000002</v>
      </c>
      <c r="H446" s="63">
        <v>312.74200000000002</v>
      </c>
      <c r="I446" s="63">
        <v>214.40700000000001</v>
      </c>
      <c r="J446" s="63">
        <v>314.399</v>
      </c>
    </row>
    <row r="447" spans="1:10" x14ac:dyDescent="0.25">
      <c r="A447" s="136"/>
      <c r="B447" s="134"/>
      <c r="C447" s="61" t="s">
        <v>627</v>
      </c>
      <c r="D447" s="134"/>
      <c r="E447" s="60" t="s">
        <v>100</v>
      </c>
      <c r="F447" s="63">
        <v>992.19299999999998</v>
      </c>
      <c r="G447" s="63">
        <v>1867.7190000000001</v>
      </c>
      <c r="H447" s="63">
        <v>2248.672</v>
      </c>
      <c r="I447" s="63">
        <v>2261.12</v>
      </c>
      <c r="J447" s="63">
        <v>2261.12</v>
      </c>
    </row>
    <row r="448" spans="1:10" ht="63" customHeight="1" x14ac:dyDescent="0.25">
      <c r="A448" s="136" t="s">
        <v>657</v>
      </c>
      <c r="B448" s="134" t="s">
        <v>658</v>
      </c>
      <c r="C448" s="61" t="s">
        <v>659</v>
      </c>
      <c r="D448" s="134" t="s">
        <v>656</v>
      </c>
      <c r="E448" s="62" t="s">
        <v>608</v>
      </c>
      <c r="F448" s="62">
        <v>386</v>
      </c>
      <c r="G448" s="62">
        <v>386</v>
      </c>
      <c r="H448" s="62">
        <v>386</v>
      </c>
      <c r="I448" s="62">
        <v>386</v>
      </c>
      <c r="J448" s="62">
        <v>386</v>
      </c>
    </row>
    <row r="449" spans="1:10" x14ac:dyDescent="0.25">
      <c r="A449" s="136"/>
      <c r="B449" s="134"/>
      <c r="C449" s="61" t="s">
        <v>609</v>
      </c>
      <c r="D449" s="134"/>
      <c r="E449" s="60" t="s">
        <v>100</v>
      </c>
      <c r="F449" s="62">
        <v>75.665000000000006</v>
      </c>
      <c r="G449" s="62">
        <v>76.966999999999999</v>
      </c>
      <c r="H449" s="62">
        <v>84.358000000000004</v>
      </c>
      <c r="I449" s="62">
        <v>84.31</v>
      </c>
      <c r="J449" s="62">
        <v>84.531000000000006</v>
      </c>
    </row>
    <row r="450" spans="1:10" x14ac:dyDescent="0.25">
      <c r="A450" s="136"/>
      <c r="B450" s="134"/>
      <c r="C450" s="61" t="s">
        <v>626</v>
      </c>
      <c r="D450" s="134"/>
      <c r="E450" s="60" t="s">
        <v>100</v>
      </c>
      <c r="F450" s="63">
        <v>37.201000000000001</v>
      </c>
      <c r="G450" s="63">
        <v>42.976999999999997</v>
      </c>
      <c r="H450" s="63">
        <v>46.707999999999998</v>
      </c>
      <c r="I450" s="63">
        <v>46.957000000000001</v>
      </c>
      <c r="J450" s="63">
        <v>46.956000000000003</v>
      </c>
    </row>
    <row r="451" spans="1:10" x14ac:dyDescent="0.25">
      <c r="A451" s="136"/>
      <c r="B451" s="134"/>
      <c r="C451" s="61" t="s">
        <v>627</v>
      </c>
      <c r="D451" s="134"/>
      <c r="E451" s="60" t="s">
        <v>100</v>
      </c>
      <c r="F451" s="63">
        <v>148.792</v>
      </c>
      <c r="G451" s="63">
        <v>301.065</v>
      </c>
      <c r="H451" s="63">
        <v>337.38299999999998</v>
      </c>
      <c r="I451" s="63">
        <v>339.25</v>
      </c>
      <c r="J451" s="63">
        <v>339.25</v>
      </c>
    </row>
    <row r="452" spans="1:10" ht="47.25" customHeight="1" x14ac:dyDescent="0.25">
      <c r="A452" s="136" t="s">
        <v>660</v>
      </c>
      <c r="B452" s="134" t="s">
        <v>661</v>
      </c>
      <c r="C452" s="61" t="s">
        <v>662</v>
      </c>
      <c r="D452" s="134" t="s">
        <v>607</v>
      </c>
      <c r="E452" s="62" t="s">
        <v>608</v>
      </c>
      <c r="F452" s="62">
        <v>56</v>
      </c>
      <c r="G452" s="62">
        <v>59</v>
      </c>
      <c r="H452" s="62">
        <v>59</v>
      </c>
      <c r="I452" s="62">
        <v>59</v>
      </c>
      <c r="J452" s="62">
        <v>59</v>
      </c>
    </row>
    <row r="453" spans="1:10" x14ac:dyDescent="0.25">
      <c r="A453" s="136"/>
      <c r="B453" s="134"/>
      <c r="C453" s="61" t="s">
        <v>609</v>
      </c>
      <c r="D453" s="134"/>
      <c r="E453" s="60" t="s">
        <v>100</v>
      </c>
      <c r="F453" s="62">
        <v>39148.699999999997</v>
      </c>
      <c r="G453" s="62">
        <v>35024.663999999997</v>
      </c>
      <c r="H453" s="62">
        <v>39570.260999999999</v>
      </c>
      <c r="I453" s="62">
        <v>39822.107000000004</v>
      </c>
      <c r="J453" s="62">
        <v>39822.107000000004</v>
      </c>
    </row>
    <row r="454" spans="1:10" x14ac:dyDescent="0.25">
      <c r="A454" s="136"/>
      <c r="B454" s="134"/>
      <c r="C454" s="61" t="s">
        <v>626</v>
      </c>
      <c r="D454" s="134"/>
      <c r="E454" s="60" t="s">
        <v>100</v>
      </c>
      <c r="F454" s="63">
        <v>36007.072</v>
      </c>
      <c r="G454" s="63">
        <v>31773.16</v>
      </c>
      <c r="H454" s="63">
        <v>35759.440999999999</v>
      </c>
      <c r="I454" s="63">
        <v>35988.353000000003</v>
      </c>
      <c r="J454" s="63">
        <v>35988.353000000003</v>
      </c>
    </row>
    <row r="455" spans="1:10" x14ac:dyDescent="0.25">
      <c r="A455" s="136"/>
      <c r="B455" s="134"/>
      <c r="C455" s="61" t="s">
        <v>627</v>
      </c>
      <c r="D455" s="134"/>
      <c r="E455" s="60" t="s">
        <v>100</v>
      </c>
      <c r="F455" s="63">
        <v>5728.9480000000003</v>
      </c>
      <c r="G455" s="63">
        <v>6620.9870000000001</v>
      </c>
      <c r="H455" s="63">
        <v>7195.777</v>
      </c>
      <c r="I455" s="63">
        <v>7234.0870000000004</v>
      </c>
      <c r="J455" s="63">
        <v>7233.8959999999997</v>
      </c>
    </row>
    <row r="456" spans="1:10" ht="31.5" customHeight="1" x14ac:dyDescent="0.25">
      <c r="A456" s="136" t="s">
        <v>663</v>
      </c>
      <c r="B456" s="134" t="s">
        <v>664</v>
      </c>
      <c r="C456" s="61" t="s">
        <v>665</v>
      </c>
      <c r="D456" s="134" t="s">
        <v>607</v>
      </c>
      <c r="E456" s="62" t="s">
        <v>608</v>
      </c>
      <c r="F456" s="62">
        <v>862</v>
      </c>
      <c r="G456" s="62">
        <v>928</v>
      </c>
      <c r="H456" s="62">
        <v>928</v>
      </c>
      <c r="I456" s="62">
        <v>928</v>
      </c>
      <c r="J456" s="62">
        <v>928</v>
      </c>
    </row>
    <row r="457" spans="1:10" x14ac:dyDescent="0.25">
      <c r="A457" s="136"/>
      <c r="B457" s="134"/>
      <c r="C457" s="61" t="s">
        <v>666</v>
      </c>
      <c r="D457" s="134"/>
      <c r="E457" s="60" t="s">
        <v>100</v>
      </c>
      <c r="F457" s="62">
        <v>269.98</v>
      </c>
      <c r="G457" s="62">
        <v>284.12</v>
      </c>
      <c r="H457" s="62">
        <v>462.7</v>
      </c>
      <c r="I457" s="62">
        <v>464.5</v>
      </c>
      <c r="J457" s="62">
        <v>464.5</v>
      </c>
    </row>
    <row r="458" spans="1:10" ht="31.5" customHeight="1" x14ac:dyDescent="0.25">
      <c r="A458" s="137" t="s">
        <v>667</v>
      </c>
      <c r="B458" s="134" t="s">
        <v>664</v>
      </c>
      <c r="C458" s="61" t="s">
        <v>668</v>
      </c>
      <c r="D458" s="134" t="s">
        <v>607</v>
      </c>
      <c r="E458" s="62" t="s">
        <v>608</v>
      </c>
      <c r="F458" s="62">
        <v>571</v>
      </c>
      <c r="G458" s="62">
        <v>619</v>
      </c>
      <c r="H458" s="62"/>
      <c r="I458" s="62">
        <v>619</v>
      </c>
      <c r="J458" s="62">
        <v>619</v>
      </c>
    </row>
    <row r="459" spans="1:10" x14ac:dyDescent="0.25">
      <c r="A459" s="137"/>
      <c r="B459" s="134"/>
      <c r="C459" s="61" t="s">
        <v>666</v>
      </c>
      <c r="D459" s="134"/>
      <c r="E459" s="60" t="s">
        <v>100</v>
      </c>
      <c r="F459" s="62">
        <v>321.76</v>
      </c>
      <c r="G459" s="62">
        <v>338.57</v>
      </c>
      <c r="H459" s="62">
        <v>553.6</v>
      </c>
      <c r="I459" s="62">
        <v>553.6</v>
      </c>
      <c r="J459" s="62">
        <v>553.6</v>
      </c>
    </row>
    <row r="460" spans="1:10" ht="31.5" customHeight="1" x14ac:dyDescent="0.25">
      <c r="A460" s="137" t="s">
        <v>152</v>
      </c>
      <c r="B460" s="134" t="s">
        <v>664</v>
      </c>
      <c r="C460" s="61" t="s">
        <v>669</v>
      </c>
      <c r="D460" s="134" t="s">
        <v>607</v>
      </c>
      <c r="E460" s="62" t="s">
        <v>608</v>
      </c>
      <c r="F460" s="62">
        <v>478</v>
      </c>
      <c r="G460" s="62">
        <v>478</v>
      </c>
      <c r="H460" s="62">
        <v>478</v>
      </c>
      <c r="I460" s="62">
        <v>478</v>
      </c>
      <c r="J460" s="62">
        <v>478</v>
      </c>
    </row>
    <row r="461" spans="1:10" x14ac:dyDescent="0.25">
      <c r="A461" s="137"/>
      <c r="B461" s="134"/>
      <c r="C461" s="61" t="s">
        <v>666</v>
      </c>
      <c r="D461" s="134"/>
      <c r="E461" s="60" t="s">
        <v>100</v>
      </c>
      <c r="F461" s="62">
        <v>328.91</v>
      </c>
      <c r="G461" s="62">
        <v>346.02</v>
      </c>
      <c r="H461" s="62">
        <v>563.9</v>
      </c>
      <c r="I461" s="62">
        <v>565.79999999999995</v>
      </c>
      <c r="J461" s="62">
        <v>565.79999999999995</v>
      </c>
    </row>
    <row r="462" spans="1:10" ht="31.5" customHeight="1" x14ac:dyDescent="0.25">
      <c r="A462" s="137" t="s">
        <v>670</v>
      </c>
      <c r="B462" s="134" t="s">
        <v>664</v>
      </c>
      <c r="C462" s="61" t="s">
        <v>671</v>
      </c>
      <c r="D462" s="134" t="s">
        <v>607</v>
      </c>
      <c r="E462" s="62" t="s">
        <v>608</v>
      </c>
      <c r="F462" s="62">
        <v>179</v>
      </c>
      <c r="G462" s="62">
        <v>420</v>
      </c>
      <c r="H462" s="62">
        <v>420</v>
      </c>
      <c r="I462" s="62">
        <v>420</v>
      </c>
      <c r="J462" s="62">
        <v>420</v>
      </c>
    </row>
    <row r="463" spans="1:10" x14ac:dyDescent="0.25">
      <c r="A463" s="137"/>
      <c r="B463" s="134"/>
      <c r="C463" s="61" t="s">
        <v>666</v>
      </c>
      <c r="D463" s="134"/>
      <c r="E463" s="60" t="s">
        <v>100</v>
      </c>
      <c r="F463" s="62">
        <v>279.99</v>
      </c>
      <c r="G463" s="62">
        <v>294.61</v>
      </c>
      <c r="H463" s="62">
        <v>485.4</v>
      </c>
      <c r="I463" s="62">
        <v>481.7</v>
      </c>
      <c r="J463" s="62">
        <v>481.7</v>
      </c>
    </row>
    <row r="464" spans="1:10" ht="63" customHeight="1" x14ac:dyDescent="0.25">
      <c r="A464" s="137" t="s">
        <v>672</v>
      </c>
      <c r="B464" s="134" t="s">
        <v>673</v>
      </c>
      <c r="C464" s="61" t="s">
        <v>674</v>
      </c>
      <c r="D464" s="134" t="s">
        <v>675</v>
      </c>
      <c r="E464" s="62" t="s">
        <v>608</v>
      </c>
      <c r="F464" s="62">
        <v>915</v>
      </c>
      <c r="G464" s="62">
        <v>934</v>
      </c>
      <c r="H464" s="62">
        <v>934</v>
      </c>
      <c r="I464" s="62">
        <v>934</v>
      </c>
      <c r="J464" s="62">
        <v>934</v>
      </c>
    </row>
    <row r="465" spans="1:10" x14ac:dyDescent="0.25">
      <c r="A465" s="137"/>
      <c r="B465" s="134"/>
      <c r="C465" s="61" t="s">
        <v>666</v>
      </c>
      <c r="D465" s="134"/>
      <c r="E465" s="60" t="s">
        <v>100</v>
      </c>
      <c r="F465" s="62">
        <v>148.05000000000001</v>
      </c>
      <c r="G465" s="62">
        <v>155.76</v>
      </c>
      <c r="H465" s="62">
        <v>251.2</v>
      </c>
      <c r="I465" s="62">
        <v>254.7</v>
      </c>
      <c r="J465" s="62">
        <v>254.7</v>
      </c>
    </row>
    <row r="466" spans="1:10" ht="63" customHeight="1" x14ac:dyDescent="0.25">
      <c r="A466" s="137" t="s">
        <v>672</v>
      </c>
      <c r="B466" s="134" t="s">
        <v>673</v>
      </c>
      <c r="C466" s="61" t="s">
        <v>676</v>
      </c>
      <c r="D466" s="134" t="s">
        <v>675</v>
      </c>
      <c r="E466" s="62" t="s">
        <v>608</v>
      </c>
      <c r="F466" s="62">
        <v>617</v>
      </c>
      <c r="G466" s="62">
        <v>625</v>
      </c>
      <c r="H466" s="62">
        <v>625</v>
      </c>
      <c r="I466" s="62">
        <v>625</v>
      </c>
      <c r="J466" s="62">
        <v>625</v>
      </c>
    </row>
    <row r="467" spans="1:10" x14ac:dyDescent="0.25">
      <c r="A467" s="137"/>
      <c r="B467" s="134"/>
      <c r="C467" s="61" t="s">
        <v>666</v>
      </c>
      <c r="D467" s="134"/>
      <c r="E467" s="60" t="s">
        <v>100</v>
      </c>
      <c r="F467" s="62">
        <v>176.34</v>
      </c>
      <c r="G467" s="62">
        <v>185.61</v>
      </c>
      <c r="H467" s="62">
        <v>299.3</v>
      </c>
      <c r="I467" s="62">
        <v>303.5</v>
      </c>
      <c r="J467" s="62">
        <v>303.5</v>
      </c>
    </row>
    <row r="468" spans="1:10" ht="63" customHeight="1" x14ac:dyDescent="0.25">
      <c r="A468" s="137" t="s">
        <v>677</v>
      </c>
      <c r="B468" s="134" t="s">
        <v>673</v>
      </c>
      <c r="C468" s="61" t="s">
        <v>678</v>
      </c>
      <c r="D468" s="134" t="s">
        <v>675</v>
      </c>
      <c r="E468" s="62" t="s">
        <v>608</v>
      </c>
      <c r="F468" s="62">
        <v>504</v>
      </c>
      <c r="G468" s="62">
        <v>504</v>
      </c>
      <c r="H468" s="62">
        <v>504</v>
      </c>
      <c r="I468" s="62">
        <v>504</v>
      </c>
      <c r="J468" s="62">
        <v>504</v>
      </c>
    </row>
    <row r="469" spans="1:10" x14ac:dyDescent="0.25">
      <c r="A469" s="137"/>
      <c r="B469" s="134"/>
      <c r="C469" s="61" t="s">
        <v>666</v>
      </c>
      <c r="D469" s="134"/>
      <c r="E469" s="60" t="s">
        <v>100</v>
      </c>
      <c r="F469" s="62">
        <v>180.28</v>
      </c>
      <c r="G469" s="62">
        <v>189.7</v>
      </c>
      <c r="H469" s="62">
        <v>305.89999999999998</v>
      </c>
      <c r="I469" s="62">
        <v>310.2</v>
      </c>
      <c r="J469" s="62">
        <v>310.2</v>
      </c>
    </row>
    <row r="470" spans="1:10" ht="63" customHeight="1" x14ac:dyDescent="0.25">
      <c r="A470" s="137" t="s">
        <v>679</v>
      </c>
      <c r="B470" s="134" t="s">
        <v>673</v>
      </c>
      <c r="C470" s="61" t="s">
        <v>680</v>
      </c>
      <c r="D470" s="134" t="s">
        <v>675</v>
      </c>
      <c r="E470" s="62" t="s">
        <v>608</v>
      </c>
      <c r="F470" s="62">
        <v>203</v>
      </c>
      <c r="G470" s="62">
        <v>426</v>
      </c>
      <c r="H470" s="62">
        <v>426</v>
      </c>
      <c r="I470" s="62">
        <v>426</v>
      </c>
      <c r="J470" s="62">
        <v>426</v>
      </c>
    </row>
    <row r="471" spans="1:10" x14ac:dyDescent="0.25">
      <c r="A471" s="137"/>
      <c r="B471" s="134"/>
      <c r="C471" s="61" t="s">
        <v>666</v>
      </c>
      <c r="D471" s="134"/>
      <c r="E471" s="60" t="s">
        <v>100</v>
      </c>
      <c r="F471" s="62">
        <v>153.49</v>
      </c>
      <c r="G471" s="62">
        <v>161.51</v>
      </c>
      <c r="H471" s="62">
        <v>260.39999999999998</v>
      </c>
      <c r="I471" s="62">
        <v>264.10000000000002</v>
      </c>
      <c r="J471" s="62">
        <v>264.10000000000002</v>
      </c>
    </row>
    <row r="472" spans="1:10" ht="157.5" customHeight="1" x14ac:dyDescent="0.25">
      <c r="A472" s="137" t="s">
        <v>165</v>
      </c>
      <c r="B472" s="134" t="s">
        <v>681</v>
      </c>
      <c r="C472" s="61" t="s">
        <v>682</v>
      </c>
      <c r="D472" s="134" t="s">
        <v>607</v>
      </c>
      <c r="E472" s="62" t="s">
        <v>608</v>
      </c>
      <c r="F472" s="62">
        <v>274</v>
      </c>
      <c r="G472" s="62">
        <v>280</v>
      </c>
      <c r="H472" s="62">
        <v>280</v>
      </c>
      <c r="I472" s="62">
        <v>280</v>
      </c>
      <c r="J472" s="62">
        <v>280</v>
      </c>
    </row>
    <row r="473" spans="1:10" x14ac:dyDescent="0.25">
      <c r="A473" s="137"/>
      <c r="B473" s="134"/>
      <c r="C473" s="61" t="s">
        <v>630</v>
      </c>
      <c r="D473" s="134"/>
      <c r="E473" s="60" t="s">
        <v>100</v>
      </c>
      <c r="F473" s="62">
        <v>21832.3</v>
      </c>
      <c r="G473" s="62">
        <v>22143.91</v>
      </c>
      <c r="H473" s="62">
        <v>27336</v>
      </c>
      <c r="I473" s="62">
        <v>27404.6</v>
      </c>
      <c r="J473" s="62">
        <v>27400.1</v>
      </c>
    </row>
    <row r="474" spans="1:10" ht="31.5" customHeight="1" x14ac:dyDescent="0.25">
      <c r="A474" s="137" t="s">
        <v>683</v>
      </c>
      <c r="B474" s="134" t="s">
        <v>684</v>
      </c>
      <c r="C474" s="61" t="s">
        <v>685</v>
      </c>
      <c r="D474" s="134" t="s">
        <v>607</v>
      </c>
      <c r="E474" s="62" t="s">
        <v>608</v>
      </c>
      <c r="F474" s="62">
        <v>2960</v>
      </c>
      <c r="G474" s="62">
        <v>2960</v>
      </c>
      <c r="H474" s="62">
        <v>2960</v>
      </c>
      <c r="I474" s="62">
        <v>2960</v>
      </c>
      <c r="J474" s="62">
        <v>2960</v>
      </c>
    </row>
    <row r="475" spans="1:10" x14ac:dyDescent="0.25">
      <c r="A475" s="137"/>
      <c r="B475" s="134"/>
      <c r="C475" s="61" t="s">
        <v>638</v>
      </c>
      <c r="D475" s="134"/>
      <c r="E475" s="60" t="s">
        <v>100</v>
      </c>
      <c r="F475" s="62">
        <v>60221.4</v>
      </c>
      <c r="G475" s="62">
        <v>63530.8</v>
      </c>
      <c r="H475" s="62">
        <v>65771.8</v>
      </c>
      <c r="I475" s="62">
        <v>66486.8</v>
      </c>
      <c r="J475" s="62">
        <v>66698.5</v>
      </c>
    </row>
    <row r="476" spans="1:10" ht="47.25" customHeight="1" x14ac:dyDescent="0.25">
      <c r="A476" s="137" t="s">
        <v>686</v>
      </c>
      <c r="B476" s="134" t="s">
        <v>687</v>
      </c>
      <c r="C476" s="61" t="s">
        <v>688</v>
      </c>
      <c r="D476" s="134" t="s">
        <v>623</v>
      </c>
      <c r="E476" s="62" t="s">
        <v>624</v>
      </c>
      <c r="F476" s="62">
        <v>466192</v>
      </c>
      <c r="G476" s="62">
        <v>466192</v>
      </c>
      <c r="H476" s="62">
        <v>466192</v>
      </c>
      <c r="I476" s="62">
        <v>466192</v>
      </c>
      <c r="J476" s="62">
        <v>466192</v>
      </c>
    </row>
    <row r="477" spans="1:10" x14ac:dyDescent="0.25">
      <c r="A477" s="137"/>
      <c r="B477" s="134"/>
      <c r="C477" s="61" t="s">
        <v>625</v>
      </c>
      <c r="D477" s="134"/>
      <c r="E477" s="60" t="s">
        <v>100</v>
      </c>
      <c r="F477" s="62">
        <v>5904.3050000000003</v>
      </c>
      <c r="G477" s="62">
        <v>5952.4979999999996</v>
      </c>
      <c r="H477" s="62">
        <v>6799.2809999999999</v>
      </c>
      <c r="I477" s="62">
        <v>6856.5910000000003</v>
      </c>
      <c r="J477" s="62">
        <v>6856.5910000000003</v>
      </c>
    </row>
    <row r="478" spans="1:10" ht="47.25" customHeight="1" x14ac:dyDescent="0.25">
      <c r="A478" s="138" t="s">
        <v>689</v>
      </c>
      <c r="B478" s="134" t="s">
        <v>690</v>
      </c>
      <c r="C478" s="67" t="s">
        <v>691</v>
      </c>
      <c r="D478" s="134" t="s">
        <v>692</v>
      </c>
      <c r="E478" s="60" t="s">
        <v>95</v>
      </c>
      <c r="F478" s="62">
        <v>82</v>
      </c>
      <c r="G478" s="62">
        <v>82</v>
      </c>
      <c r="H478" s="62">
        <v>82</v>
      </c>
      <c r="I478" s="62">
        <v>82</v>
      </c>
      <c r="J478" s="62">
        <v>82</v>
      </c>
    </row>
    <row r="479" spans="1:10" x14ac:dyDescent="0.25">
      <c r="A479" s="138"/>
      <c r="B479" s="134"/>
      <c r="C479" s="66" t="s">
        <v>693</v>
      </c>
      <c r="D479" s="134"/>
      <c r="E479" s="68" t="s">
        <v>100</v>
      </c>
      <c r="F479" s="62">
        <v>8151.2</v>
      </c>
      <c r="G479" s="62">
        <v>8670.2000000000007</v>
      </c>
      <c r="H479" s="62">
        <v>11097.3</v>
      </c>
      <c r="I479" s="62">
        <v>11127.5</v>
      </c>
      <c r="J479" s="62">
        <v>11123.1</v>
      </c>
    </row>
    <row r="480" spans="1:10" ht="31.5" customHeight="1" x14ac:dyDescent="0.25">
      <c r="A480" s="138" t="s">
        <v>694</v>
      </c>
      <c r="B480" s="134" t="s">
        <v>695</v>
      </c>
      <c r="C480" s="66" t="s">
        <v>696</v>
      </c>
      <c r="D480" s="134" t="s">
        <v>692</v>
      </c>
      <c r="E480" s="60" t="s">
        <v>95</v>
      </c>
      <c r="F480" s="62">
        <v>5800</v>
      </c>
      <c r="G480" s="62">
        <v>5800</v>
      </c>
      <c r="H480" s="62">
        <v>5800</v>
      </c>
      <c r="I480" s="62">
        <v>5800</v>
      </c>
      <c r="J480" s="62">
        <v>5800</v>
      </c>
    </row>
    <row r="481" spans="1:10" x14ac:dyDescent="0.25">
      <c r="A481" s="138"/>
      <c r="B481" s="134"/>
      <c r="C481" s="66" t="s">
        <v>697</v>
      </c>
      <c r="D481" s="134"/>
      <c r="E481" s="68" t="s">
        <v>100</v>
      </c>
      <c r="F481" s="62">
        <v>3420.7</v>
      </c>
      <c r="G481" s="62">
        <v>3517.6</v>
      </c>
      <c r="H481" s="62">
        <v>4097.8999999999996</v>
      </c>
      <c r="I481" s="62">
        <v>4118.3999999999996</v>
      </c>
      <c r="J481" s="62">
        <v>4118.3999999999996</v>
      </c>
    </row>
    <row r="482" spans="1:10" ht="31.5" customHeight="1" x14ac:dyDescent="0.25">
      <c r="A482" s="138" t="s">
        <v>698</v>
      </c>
      <c r="B482" s="139" t="s">
        <v>699</v>
      </c>
      <c r="C482" s="66" t="s">
        <v>700</v>
      </c>
      <c r="D482" s="134" t="s">
        <v>692</v>
      </c>
      <c r="E482" s="60" t="s">
        <v>95</v>
      </c>
      <c r="F482" s="62">
        <v>8</v>
      </c>
      <c r="G482" s="62">
        <v>8</v>
      </c>
      <c r="H482" s="62">
        <v>8</v>
      </c>
      <c r="I482" s="62">
        <v>8</v>
      </c>
      <c r="J482" s="62">
        <v>8</v>
      </c>
    </row>
    <row r="483" spans="1:10" x14ac:dyDescent="0.25">
      <c r="A483" s="138"/>
      <c r="B483" s="139"/>
      <c r="C483" s="66" t="s">
        <v>701</v>
      </c>
      <c r="D483" s="134"/>
      <c r="E483" s="68" t="s">
        <v>100</v>
      </c>
      <c r="F483" s="62">
        <v>1346.8</v>
      </c>
      <c r="G483" s="62">
        <v>14391.2</v>
      </c>
      <c r="H483" s="62">
        <v>22268.400000000001</v>
      </c>
      <c r="I483" s="62">
        <v>22268.400000000001</v>
      </c>
      <c r="J483" s="62">
        <v>22268.400000000001</v>
      </c>
    </row>
    <row r="484" spans="1:10" ht="94.5" customHeight="1" x14ac:dyDescent="0.25">
      <c r="A484" s="140" t="s">
        <v>702</v>
      </c>
      <c r="B484" s="141" t="s">
        <v>703</v>
      </c>
      <c r="C484" s="69" t="s">
        <v>704</v>
      </c>
      <c r="D484" s="142" t="s">
        <v>705</v>
      </c>
      <c r="E484" s="69" t="s">
        <v>608</v>
      </c>
      <c r="F484" s="70">
        <v>8133</v>
      </c>
      <c r="G484" s="70">
        <v>8140</v>
      </c>
      <c r="H484" s="70">
        <v>8140</v>
      </c>
      <c r="I484" s="70">
        <v>8140</v>
      </c>
      <c r="J484" s="70">
        <v>8140</v>
      </c>
    </row>
    <row r="485" spans="1:10" x14ac:dyDescent="0.25">
      <c r="A485" s="140"/>
      <c r="B485" s="141"/>
      <c r="C485" s="71" t="s">
        <v>706</v>
      </c>
      <c r="D485" s="142"/>
      <c r="E485" s="69" t="s">
        <v>8</v>
      </c>
      <c r="F485" s="70">
        <v>469827.2</v>
      </c>
      <c r="G485" s="70">
        <v>545577.6</v>
      </c>
      <c r="H485" s="70">
        <v>541640.5</v>
      </c>
      <c r="I485" s="70">
        <v>551287</v>
      </c>
      <c r="J485" s="70">
        <v>551287</v>
      </c>
    </row>
    <row r="486" spans="1:10" ht="78.75" customHeight="1" x14ac:dyDescent="0.25">
      <c r="A486" s="140" t="s">
        <v>707</v>
      </c>
      <c r="B486" s="141" t="s">
        <v>475</v>
      </c>
      <c r="C486" s="69" t="s">
        <v>708</v>
      </c>
      <c r="D486" s="142" t="s">
        <v>705</v>
      </c>
      <c r="E486" s="69" t="s">
        <v>608</v>
      </c>
      <c r="F486" s="70">
        <v>17886</v>
      </c>
      <c r="G486" s="70">
        <v>17600</v>
      </c>
      <c r="H486" s="70">
        <v>17600</v>
      </c>
      <c r="I486" s="70">
        <v>17600</v>
      </c>
      <c r="J486" s="70">
        <v>17600</v>
      </c>
    </row>
    <row r="487" spans="1:10" x14ac:dyDescent="0.25">
      <c r="A487" s="140"/>
      <c r="B487" s="141"/>
      <c r="C487" s="71" t="s">
        <v>709</v>
      </c>
      <c r="D487" s="142"/>
      <c r="E487" s="69" t="s">
        <v>8</v>
      </c>
      <c r="F487" s="70">
        <v>985055</v>
      </c>
      <c r="G487" s="70">
        <v>1027012</v>
      </c>
      <c r="H487" s="70">
        <v>1024531.6</v>
      </c>
      <c r="I487" s="70">
        <v>1045603.4</v>
      </c>
      <c r="J487" s="70">
        <v>1045003.4</v>
      </c>
    </row>
    <row r="488" spans="1:10" ht="110.25" customHeight="1" x14ac:dyDescent="0.25">
      <c r="A488" s="140" t="s">
        <v>710</v>
      </c>
      <c r="B488" s="141" t="s">
        <v>248</v>
      </c>
      <c r="C488" s="69" t="s">
        <v>711</v>
      </c>
      <c r="D488" s="143" t="s">
        <v>623</v>
      </c>
      <c r="E488" s="69" t="s">
        <v>624</v>
      </c>
      <c r="F488" s="70">
        <v>327132</v>
      </c>
      <c r="G488" s="70">
        <v>497013</v>
      </c>
      <c r="H488" s="70">
        <v>497013</v>
      </c>
      <c r="I488" s="70">
        <v>497013</v>
      </c>
      <c r="J488" s="70">
        <v>497013</v>
      </c>
    </row>
    <row r="489" spans="1:10" x14ac:dyDescent="0.25">
      <c r="A489" s="140"/>
      <c r="B489" s="141"/>
      <c r="C489" s="71" t="s">
        <v>706</v>
      </c>
      <c r="D489" s="143"/>
      <c r="E489" s="69" t="s">
        <v>8</v>
      </c>
      <c r="F489" s="70">
        <v>21110.3</v>
      </c>
      <c r="G489" s="70">
        <v>32977.599999999999</v>
      </c>
      <c r="H489" s="70">
        <v>32977.599999999999</v>
      </c>
      <c r="I489" s="70">
        <v>32977.599999999999</v>
      </c>
      <c r="J489" s="70">
        <v>32977.599999999999</v>
      </c>
    </row>
    <row r="490" spans="1:10" ht="47.25" customHeight="1" x14ac:dyDescent="0.25">
      <c r="A490" s="140" t="s">
        <v>712</v>
      </c>
      <c r="B490" s="141" t="s">
        <v>713</v>
      </c>
      <c r="C490" s="69" t="s">
        <v>714</v>
      </c>
      <c r="D490" s="142" t="s">
        <v>705</v>
      </c>
      <c r="E490" s="69" t="s">
        <v>608</v>
      </c>
      <c r="F490" s="70">
        <v>63</v>
      </c>
      <c r="G490" s="70">
        <v>62</v>
      </c>
      <c r="H490" s="70">
        <f>G490</f>
        <v>62</v>
      </c>
      <c r="I490" s="70">
        <f>G490</f>
        <v>62</v>
      </c>
      <c r="J490" s="70">
        <f>G490</f>
        <v>62</v>
      </c>
    </row>
    <row r="491" spans="1:10" x14ac:dyDescent="0.25">
      <c r="A491" s="140"/>
      <c r="B491" s="141"/>
      <c r="C491" s="71" t="s">
        <v>715</v>
      </c>
      <c r="D491" s="142"/>
      <c r="E491" s="69" t="s">
        <v>8</v>
      </c>
      <c r="F491" s="72">
        <v>3529.0610000000001</v>
      </c>
      <c r="G491" s="73">
        <v>4577.9049999999997</v>
      </c>
      <c r="H491" s="73">
        <v>4566.9030000000002</v>
      </c>
      <c r="I491" s="73">
        <v>4573.6379999999999</v>
      </c>
      <c r="J491" s="73">
        <f>I491</f>
        <v>4573.6379999999999</v>
      </c>
    </row>
    <row r="492" spans="1:10" ht="47.25" customHeight="1" x14ac:dyDescent="0.25">
      <c r="A492" s="140" t="s">
        <v>716</v>
      </c>
      <c r="B492" s="141" t="s">
        <v>717</v>
      </c>
      <c r="C492" s="69" t="s">
        <v>637</v>
      </c>
      <c r="D492" s="142" t="s">
        <v>705</v>
      </c>
      <c r="E492" s="69" t="s">
        <v>608</v>
      </c>
      <c r="F492" s="70">
        <v>15</v>
      </c>
      <c r="G492" s="70">
        <v>7</v>
      </c>
      <c r="H492" s="70">
        <v>7</v>
      </c>
      <c r="I492" s="70">
        <v>7</v>
      </c>
      <c r="J492" s="70">
        <v>7</v>
      </c>
    </row>
    <row r="493" spans="1:10" x14ac:dyDescent="0.25">
      <c r="A493" s="140"/>
      <c r="B493" s="141"/>
      <c r="C493" s="71" t="s">
        <v>715</v>
      </c>
      <c r="D493" s="142"/>
      <c r="E493" s="69" t="s">
        <v>8</v>
      </c>
      <c r="F493" s="72">
        <v>401.29399999999998</v>
      </c>
      <c r="G493" s="73">
        <v>519.72799999999995</v>
      </c>
      <c r="H493" s="73">
        <v>518.04300000000001</v>
      </c>
      <c r="I493" s="73">
        <v>518.80899999999997</v>
      </c>
      <c r="J493" s="73">
        <v>518.80899999999997</v>
      </c>
    </row>
    <row r="494" spans="1:10" ht="31.5" customHeight="1" x14ac:dyDescent="0.25">
      <c r="A494" s="140" t="s">
        <v>718</v>
      </c>
      <c r="B494" s="141" t="s">
        <v>621</v>
      </c>
      <c r="C494" s="69" t="s">
        <v>719</v>
      </c>
      <c r="D494" s="143" t="s">
        <v>623</v>
      </c>
      <c r="E494" s="69" t="s">
        <v>624</v>
      </c>
      <c r="F494" s="70">
        <v>7872</v>
      </c>
      <c r="G494" s="70">
        <v>7872</v>
      </c>
      <c r="H494" s="70">
        <v>7872</v>
      </c>
      <c r="I494" s="70">
        <v>7872</v>
      </c>
      <c r="J494" s="70">
        <v>7872</v>
      </c>
    </row>
    <row r="495" spans="1:10" x14ac:dyDescent="0.25">
      <c r="A495" s="140"/>
      <c r="B495" s="141"/>
      <c r="C495" s="71" t="s">
        <v>720</v>
      </c>
      <c r="D495" s="143"/>
      <c r="E495" s="69" t="s">
        <v>8</v>
      </c>
      <c r="F495" s="72">
        <v>2782.6640000000002</v>
      </c>
      <c r="G495" s="73">
        <v>2559.1660000000002</v>
      </c>
      <c r="H495" s="73">
        <v>2579.252</v>
      </c>
      <c r="I495" s="73">
        <v>2582.9520000000002</v>
      </c>
      <c r="J495" s="73">
        <v>2582.9520000000002</v>
      </c>
    </row>
    <row r="496" spans="1:10" ht="47.25" customHeight="1" x14ac:dyDescent="0.25">
      <c r="A496" s="140" t="s">
        <v>721</v>
      </c>
      <c r="B496" s="141" t="s">
        <v>713</v>
      </c>
      <c r="C496" s="69" t="s">
        <v>714</v>
      </c>
      <c r="D496" s="142" t="s">
        <v>705</v>
      </c>
      <c r="E496" s="69" t="s">
        <v>608</v>
      </c>
      <c r="F496" s="70">
        <v>40</v>
      </c>
      <c r="G496" s="70">
        <v>40</v>
      </c>
      <c r="H496" s="70">
        <v>40</v>
      </c>
      <c r="I496" s="70">
        <v>40</v>
      </c>
      <c r="J496" s="70">
        <v>40</v>
      </c>
    </row>
    <row r="497" spans="1:10" x14ac:dyDescent="0.25">
      <c r="A497" s="140"/>
      <c r="B497" s="141"/>
      <c r="C497" s="71" t="s">
        <v>722</v>
      </c>
      <c r="D497" s="142"/>
      <c r="E497" s="69" t="s">
        <v>8</v>
      </c>
      <c r="F497" s="73">
        <v>2697.77</v>
      </c>
      <c r="G497" s="73">
        <v>2768.5810000000001</v>
      </c>
      <c r="H497" s="73">
        <v>2897.0790000000002</v>
      </c>
      <c r="I497" s="73">
        <v>2909.2139999999999</v>
      </c>
      <c r="J497" s="73">
        <v>2909.2139999999999</v>
      </c>
    </row>
    <row r="498" spans="1:10" ht="47.25" customHeight="1" x14ac:dyDescent="0.25">
      <c r="A498" s="140" t="s">
        <v>723</v>
      </c>
      <c r="B498" s="141" t="s">
        <v>717</v>
      </c>
      <c r="C498" s="69" t="s">
        <v>724</v>
      </c>
      <c r="D498" s="142" t="s">
        <v>705</v>
      </c>
      <c r="E498" s="69" t="s">
        <v>608</v>
      </c>
      <c r="F498" s="70">
        <v>43</v>
      </c>
      <c r="G498" s="70">
        <v>52</v>
      </c>
      <c r="H498" s="70">
        <v>52</v>
      </c>
      <c r="I498" s="70">
        <v>52</v>
      </c>
      <c r="J498" s="70">
        <v>52</v>
      </c>
    </row>
    <row r="499" spans="1:10" x14ac:dyDescent="0.25">
      <c r="A499" s="140"/>
      <c r="B499" s="141"/>
      <c r="C499" s="71" t="s">
        <v>722</v>
      </c>
      <c r="D499" s="142"/>
      <c r="E499" s="69" t="s">
        <v>8</v>
      </c>
      <c r="F499" s="73">
        <v>3233.1489999999999</v>
      </c>
      <c r="G499" s="73">
        <v>3312.49955</v>
      </c>
      <c r="H499" s="73">
        <v>3450.6031499999999</v>
      </c>
      <c r="I499" s="73">
        <v>3473.482</v>
      </c>
      <c r="J499" s="73">
        <v>3473.482</v>
      </c>
    </row>
    <row r="500" spans="1:10" ht="47.25" customHeight="1" x14ac:dyDescent="0.25">
      <c r="A500" s="140" t="s">
        <v>725</v>
      </c>
      <c r="B500" s="141" t="s">
        <v>726</v>
      </c>
      <c r="C500" s="69" t="s">
        <v>641</v>
      </c>
      <c r="D500" s="142" t="s">
        <v>705</v>
      </c>
      <c r="E500" s="69" t="s">
        <v>608</v>
      </c>
      <c r="F500" s="70">
        <v>11</v>
      </c>
      <c r="G500" s="70">
        <v>9</v>
      </c>
      <c r="H500" s="70">
        <v>9</v>
      </c>
      <c r="I500" s="70">
        <v>9</v>
      </c>
      <c r="J500" s="70">
        <v>9</v>
      </c>
    </row>
    <row r="501" spans="1:10" x14ac:dyDescent="0.25">
      <c r="A501" s="140"/>
      <c r="B501" s="141"/>
      <c r="C501" s="71" t="s">
        <v>722</v>
      </c>
      <c r="D501" s="142"/>
      <c r="E501" s="69" t="s">
        <v>8</v>
      </c>
      <c r="F501" s="73">
        <v>543.86800000000005</v>
      </c>
      <c r="G501" s="73">
        <v>605.43799999999999</v>
      </c>
      <c r="H501" s="73">
        <v>632.58375000000001</v>
      </c>
      <c r="I501" s="73">
        <v>635.74699999999996</v>
      </c>
      <c r="J501" s="73">
        <v>635.74699999999996</v>
      </c>
    </row>
    <row r="502" spans="1:10" ht="31.5" customHeight="1" x14ac:dyDescent="0.25">
      <c r="A502" s="140" t="s">
        <v>727</v>
      </c>
      <c r="B502" s="141" t="s">
        <v>621</v>
      </c>
      <c r="C502" s="69" t="s">
        <v>622</v>
      </c>
      <c r="D502" s="142" t="s">
        <v>623</v>
      </c>
      <c r="E502" s="69" t="s">
        <v>624</v>
      </c>
      <c r="F502" s="70">
        <v>39572</v>
      </c>
      <c r="G502" s="70">
        <v>34714</v>
      </c>
      <c r="H502" s="70">
        <v>34714</v>
      </c>
      <c r="I502" s="70">
        <v>34714</v>
      </c>
      <c r="J502" s="70">
        <v>34714</v>
      </c>
    </row>
    <row r="503" spans="1:10" x14ac:dyDescent="0.25">
      <c r="A503" s="140"/>
      <c r="B503" s="141"/>
      <c r="C503" s="74" t="s">
        <v>722</v>
      </c>
      <c r="D503" s="142"/>
      <c r="E503" s="75" t="s">
        <v>8</v>
      </c>
      <c r="F503" s="76">
        <v>16754.912</v>
      </c>
      <c r="G503" s="76">
        <v>16994.68</v>
      </c>
      <c r="H503" s="76">
        <v>17351.234</v>
      </c>
      <c r="I503" s="76">
        <v>17656.755000000001</v>
      </c>
      <c r="J503" s="76">
        <v>17656.755000000001</v>
      </c>
    </row>
    <row r="504" spans="1:10" ht="45" customHeight="1" x14ac:dyDescent="0.25">
      <c r="A504" s="97" t="s">
        <v>731</v>
      </c>
      <c r="B504" s="99" t="s">
        <v>90</v>
      </c>
      <c r="C504" s="86" t="s">
        <v>622</v>
      </c>
      <c r="D504" s="101" t="s">
        <v>623</v>
      </c>
      <c r="E504" s="86" t="s">
        <v>624</v>
      </c>
      <c r="F504" s="87">
        <v>1080</v>
      </c>
      <c r="G504" s="87"/>
      <c r="H504" s="87"/>
      <c r="I504" s="87"/>
      <c r="J504" s="87"/>
    </row>
    <row r="505" spans="1:10" x14ac:dyDescent="0.25">
      <c r="A505" s="98"/>
      <c r="B505" s="100"/>
      <c r="C505" s="88" t="s">
        <v>732</v>
      </c>
      <c r="D505" s="102"/>
      <c r="E505" s="89" t="s">
        <v>8</v>
      </c>
      <c r="F505" s="90">
        <v>1500</v>
      </c>
      <c r="G505" s="90"/>
      <c r="H505" s="90"/>
      <c r="I505" s="90"/>
      <c r="J505" s="90"/>
    </row>
    <row r="506" spans="1:10" ht="45" customHeight="1" x14ac:dyDescent="0.25">
      <c r="A506" s="97" t="s">
        <v>731</v>
      </c>
      <c r="B506" s="99" t="s">
        <v>726</v>
      </c>
      <c r="C506" s="91" t="s">
        <v>641</v>
      </c>
      <c r="D506" s="103" t="s">
        <v>607</v>
      </c>
      <c r="E506" s="92" t="s">
        <v>608</v>
      </c>
      <c r="F506" s="87">
        <v>899</v>
      </c>
      <c r="G506" s="87">
        <v>926</v>
      </c>
      <c r="H506" s="87">
        <v>926</v>
      </c>
      <c r="I506" s="87">
        <v>926</v>
      </c>
      <c r="J506" s="87">
        <v>926</v>
      </c>
    </row>
    <row r="507" spans="1:10" x14ac:dyDescent="0.25">
      <c r="A507" s="98"/>
      <c r="B507" s="100"/>
      <c r="C507" s="88" t="s">
        <v>733</v>
      </c>
      <c r="D507" s="104"/>
      <c r="E507" s="89" t="s">
        <v>8</v>
      </c>
      <c r="F507" s="90">
        <v>16177.495000000001</v>
      </c>
      <c r="G507" s="90">
        <v>18361.900000000001</v>
      </c>
      <c r="H507" s="90">
        <v>19210.400000000001</v>
      </c>
      <c r="I507" s="90">
        <v>19268</v>
      </c>
      <c r="J507" s="90">
        <v>19268</v>
      </c>
    </row>
    <row r="508" spans="1:10" ht="31.5" customHeight="1" x14ac:dyDescent="0.25">
      <c r="A508" s="105" t="s">
        <v>734</v>
      </c>
      <c r="B508" s="106"/>
      <c r="C508" s="106"/>
      <c r="D508" s="107"/>
      <c r="E508" s="89" t="s">
        <v>8</v>
      </c>
      <c r="F508" s="85">
        <f>F403+F405+F406+F407+F409+F410+F412+F413+F415+F416+F417+F418+F419+F421+F422+F423+F424+F426+F428+F429+F430+F431+F433+F434+F435+F437+F438+F439+F441+F443+F445+F448+F449+F451+F452+F454+F455+F457+F459+F461+F463+F465+F467+F469+F471+F473+F475+F477+F479+F481+F483+F485+F487+F489+F491+F493+F495+F497+F499+F501+F503+F505+F507</f>
        <v>28973009.150000006</v>
      </c>
      <c r="G508" s="85">
        <f t="shared" ref="G508:J508" si="40">G403+G405+G406+G407+G409+G410+G412+G413+G415+G416+G417+G418+G419+G421+G422+G423+G424+G426+G428+G429+G430+G431+G433+G434+G435+G437+G438+G439+G441+G443+G445+G448+G449+G451+G452+G454+G455+G457+G459+G461+G463+G465+G467+G469+G471+G473+G475+G477+G479+G481+G483+G485+G487+G489+G491+G493+G495+G497+G499+G501+G503+G505+G507</f>
        <v>29173715.310550008</v>
      </c>
      <c r="H508" s="85">
        <f t="shared" si="40"/>
        <v>29323572.502900001</v>
      </c>
      <c r="I508" s="85">
        <f t="shared" si="40"/>
        <v>29359243.195</v>
      </c>
      <c r="J508" s="85">
        <f t="shared" si="40"/>
        <v>29349586.366000008</v>
      </c>
    </row>
    <row r="509" spans="1:10" ht="31.5" customHeight="1" x14ac:dyDescent="0.25">
      <c r="A509" s="93" t="s">
        <v>735</v>
      </c>
      <c r="B509" s="93"/>
      <c r="C509" s="93"/>
      <c r="D509" s="93"/>
      <c r="E509" s="93"/>
      <c r="F509" s="93"/>
      <c r="G509" s="93"/>
      <c r="H509" s="93"/>
      <c r="I509" s="93"/>
      <c r="J509" s="93"/>
    </row>
    <row r="510" spans="1:10" ht="31.5" customHeight="1" x14ac:dyDescent="0.25">
      <c r="A510" s="93" t="s">
        <v>87</v>
      </c>
      <c r="B510" s="145" t="s">
        <v>90</v>
      </c>
      <c r="C510" s="146" t="s">
        <v>736</v>
      </c>
      <c r="D510" s="147" t="s">
        <v>737</v>
      </c>
      <c r="E510" s="78" t="s">
        <v>738</v>
      </c>
      <c r="F510" s="148">
        <v>108</v>
      </c>
      <c r="G510" s="148">
        <v>95</v>
      </c>
      <c r="H510" s="148">
        <v>95</v>
      </c>
      <c r="I510" s="148">
        <v>95</v>
      </c>
      <c r="J510" s="148">
        <v>95</v>
      </c>
    </row>
    <row r="511" spans="1:10" ht="31.5" customHeight="1" x14ac:dyDescent="0.25">
      <c r="A511" s="93"/>
      <c r="B511" s="149"/>
      <c r="C511" s="150"/>
      <c r="D511" s="147" t="s">
        <v>739</v>
      </c>
      <c r="E511" s="78" t="s">
        <v>738</v>
      </c>
      <c r="F511" s="148">
        <v>100</v>
      </c>
      <c r="G511" s="148">
        <v>100</v>
      </c>
      <c r="H511" s="148">
        <v>100</v>
      </c>
      <c r="I511" s="148">
        <v>100</v>
      </c>
      <c r="J511" s="148">
        <v>100</v>
      </c>
    </row>
    <row r="512" spans="1:10" ht="31.5" customHeight="1" x14ac:dyDescent="0.25">
      <c r="A512" s="93"/>
      <c r="B512" s="149"/>
      <c r="C512" s="150"/>
      <c r="D512" s="147" t="s">
        <v>740</v>
      </c>
      <c r="E512" s="78" t="s">
        <v>738</v>
      </c>
      <c r="F512" s="148">
        <v>100</v>
      </c>
      <c r="G512" s="148">
        <v>95</v>
      </c>
      <c r="H512" s="148">
        <v>95</v>
      </c>
      <c r="I512" s="148">
        <v>95</v>
      </c>
      <c r="J512" s="148">
        <v>95</v>
      </c>
    </row>
    <row r="513" spans="1:10" ht="81" customHeight="1" x14ac:dyDescent="0.25">
      <c r="A513" s="93"/>
      <c r="B513" s="149"/>
      <c r="C513" s="150"/>
      <c r="D513" s="147" t="s">
        <v>741</v>
      </c>
      <c r="E513" s="78" t="s">
        <v>738</v>
      </c>
      <c r="F513" s="148">
        <v>100</v>
      </c>
      <c r="G513" s="148">
        <v>95</v>
      </c>
      <c r="H513" s="148">
        <v>95</v>
      </c>
      <c r="I513" s="148">
        <v>95</v>
      </c>
      <c r="J513" s="148">
        <v>95</v>
      </c>
    </row>
    <row r="514" spans="1:10" ht="53.25" customHeight="1" x14ac:dyDescent="0.25">
      <c r="A514" s="93"/>
      <c r="B514" s="149"/>
      <c r="C514" s="150"/>
      <c r="D514" s="147" t="s">
        <v>742</v>
      </c>
      <c r="E514" s="78" t="s">
        <v>738</v>
      </c>
      <c r="F514" s="148">
        <v>100</v>
      </c>
      <c r="G514" s="148">
        <v>100</v>
      </c>
      <c r="H514" s="148">
        <v>100</v>
      </c>
      <c r="I514" s="148">
        <v>100</v>
      </c>
      <c r="J514" s="148">
        <v>100</v>
      </c>
    </row>
    <row r="515" spans="1:10" ht="69.75" customHeight="1" x14ac:dyDescent="0.25">
      <c r="A515" s="93"/>
      <c r="B515" s="149"/>
      <c r="C515" s="150"/>
      <c r="D515" s="147" t="s">
        <v>743</v>
      </c>
      <c r="E515" s="78" t="s">
        <v>738</v>
      </c>
      <c r="F515" s="148">
        <v>100</v>
      </c>
      <c r="G515" s="148">
        <v>100</v>
      </c>
      <c r="H515" s="148">
        <v>100</v>
      </c>
      <c r="I515" s="148">
        <v>100</v>
      </c>
      <c r="J515" s="148">
        <v>100</v>
      </c>
    </row>
    <row r="516" spans="1:10" ht="54" customHeight="1" x14ac:dyDescent="0.25">
      <c r="A516" s="93"/>
      <c r="B516" s="149"/>
      <c r="C516" s="151"/>
      <c r="D516" s="152" t="s">
        <v>744</v>
      </c>
      <c r="E516" s="78" t="s">
        <v>359</v>
      </c>
      <c r="F516" s="148">
        <v>652</v>
      </c>
      <c r="G516" s="148">
        <v>636</v>
      </c>
      <c r="H516" s="148">
        <v>636</v>
      </c>
      <c r="I516" s="148">
        <v>636</v>
      </c>
      <c r="J516" s="148">
        <v>636</v>
      </c>
    </row>
    <row r="517" spans="1:10" ht="31.5" customHeight="1" x14ac:dyDescent="0.25">
      <c r="A517" s="93"/>
      <c r="B517" s="153"/>
      <c r="C517" s="78" t="s">
        <v>745</v>
      </c>
      <c r="D517" s="77" t="s">
        <v>7</v>
      </c>
      <c r="E517" s="78" t="s">
        <v>8</v>
      </c>
      <c r="F517" s="4">
        <v>4735.3</v>
      </c>
      <c r="G517" s="4">
        <v>4984.5</v>
      </c>
      <c r="H517" s="4">
        <v>4984.5</v>
      </c>
      <c r="I517" s="4">
        <v>4984.5</v>
      </c>
      <c r="J517" s="4">
        <v>4984.5</v>
      </c>
    </row>
    <row r="518" spans="1:10" ht="31.5" customHeight="1" x14ac:dyDescent="0.25">
      <c r="A518" s="154" t="s">
        <v>88</v>
      </c>
      <c r="B518" s="112" t="s">
        <v>746</v>
      </c>
      <c r="C518" s="155" t="s">
        <v>747</v>
      </c>
      <c r="D518" s="28" t="s">
        <v>748</v>
      </c>
      <c r="E518" s="28" t="s">
        <v>749</v>
      </c>
      <c r="F518" s="82">
        <v>3</v>
      </c>
      <c r="G518" s="82">
        <v>5</v>
      </c>
      <c r="H518" s="82">
        <v>5</v>
      </c>
      <c r="I518" s="82">
        <v>5</v>
      </c>
      <c r="J518" s="82">
        <v>5</v>
      </c>
    </row>
    <row r="519" spans="1:10" ht="31.5" customHeight="1" x14ac:dyDescent="0.25">
      <c r="A519" s="156"/>
      <c r="B519" s="112"/>
      <c r="C519" s="157"/>
      <c r="D519" s="28" t="s">
        <v>750</v>
      </c>
      <c r="E519" s="28" t="s">
        <v>738</v>
      </c>
      <c r="F519" s="55" t="s">
        <v>751</v>
      </c>
      <c r="G519" s="55" t="s">
        <v>752</v>
      </c>
      <c r="H519" s="55" t="s">
        <v>752</v>
      </c>
      <c r="I519" s="55" t="s">
        <v>752</v>
      </c>
      <c r="J519" s="55" t="s">
        <v>752</v>
      </c>
    </row>
    <row r="520" spans="1:10" ht="31.5" customHeight="1" x14ac:dyDescent="0.25">
      <c r="A520" s="156"/>
      <c r="B520" s="112"/>
      <c r="C520" s="158"/>
      <c r="D520" s="28" t="s">
        <v>753</v>
      </c>
      <c r="E520" s="28" t="s">
        <v>754</v>
      </c>
      <c r="F520" s="82" t="s">
        <v>755</v>
      </c>
      <c r="G520" s="82" t="s">
        <v>755</v>
      </c>
      <c r="H520" s="82" t="s">
        <v>755</v>
      </c>
      <c r="I520" s="82" t="s">
        <v>755</v>
      </c>
      <c r="J520" s="82" t="s">
        <v>755</v>
      </c>
    </row>
    <row r="521" spans="1:10" ht="31.5" customHeight="1" x14ac:dyDescent="0.25">
      <c r="A521" s="159"/>
      <c r="B521" s="112"/>
      <c r="C521" s="78" t="s">
        <v>756</v>
      </c>
      <c r="D521" s="77" t="s">
        <v>7</v>
      </c>
      <c r="E521" s="78" t="s">
        <v>8</v>
      </c>
      <c r="F521" s="4">
        <v>14960.8</v>
      </c>
      <c r="G521" s="4">
        <v>15748.2</v>
      </c>
      <c r="H521" s="4">
        <v>19919.3</v>
      </c>
      <c r="I521" s="4">
        <v>20965.3</v>
      </c>
      <c r="J521" s="4">
        <v>20965.3</v>
      </c>
    </row>
    <row r="522" spans="1:10" ht="31.5" customHeight="1" x14ac:dyDescent="0.25">
      <c r="A522" s="154" t="s">
        <v>89</v>
      </c>
      <c r="B522" s="112" t="s">
        <v>757</v>
      </c>
      <c r="C522" s="155" t="s">
        <v>758</v>
      </c>
      <c r="D522" s="152" t="s">
        <v>748</v>
      </c>
      <c r="E522" s="78" t="s">
        <v>749</v>
      </c>
      <c r="F522" s="160">
        <v>5</v>
      </c>
      <c r="G522" s="160">
        <v>5</v>
      </c>
      <c r="H522" s="160">
        <v>5</v>
      </c>
      <c r="I522" s="160">
        <v>5</v>
      </c>
      <c r="J522" s="160">
        <v>5</v>
      </c>
    </row>
    <row r="523" spans="1:10" ht="31.5" customHeight="1" x14ac:dyDescent="0.25">
      <c r="A523" s="156"/>
      <c r="B523" s="112"/>
      <c r="C523" s="157"/>
      <c r="D523" s="152" t="s">
        <v>750</v>
      </c>
      <c r="E523" s="78" t="s">
        <v>738</v>
      </c>
      <c r="F523" s="160">
        <v>80</v>
      </c>
      <c r="G523" s="160" t="s">
        <v>752</v>
      </c>
      <c r="H523" s="160" t="s">
        <v>752</v>
      </c>
      <c r="I523" s="160" t="s">
        <v>752</v>
      </c>
      <c r="J523" s="160" t="s">
        <v>752</v>
      </c>
    </row>
    <row r="524" spans="1:10" ht="67.5" customHeight="1" x14ac:dyDescent="0.25">
      <c r="A524" s="156"/>
      <c r="B524" s="112"/>
      <c r="C524" s="157"/>
      <c r="D524" s="152" t="s">
        <v>759</v>
      </c>
      <c r="E524" s="78" t="s">
        <v>760</v>
      </c>
      <c r="F524" s="160">
        <v>1</v>
      </c>
      <c r="G524" s="160">
        <v>1</v>
      </c>
      <c r="H524" s="160">
        <v>1</v>
      </c>
      <c r="I524" s="160">
        <v>1</v>
      </c>
      <c r="J524" s="160">
        <v>1</v>
      </c>
    </row>
    <row r="525" spans="1:10" ht="31.5" customHeight="1" x14ac:dyDescent="0.25">
      <c r="A525" s="156"/>
      <c r="B525" s="112"/>
      <c r="C525" s="157"/>
      <c r="D525" s="152" t="s">
        <v>761</v>
      </c>
      <c r="E525" s="78" t="s">
        <v>359</v>
      </c>
      <c r="F525" s="160">
        <v>28</v>
      </c>
      <c r="G525" s="160">
        <v>20</v>
      </c>
      <c r="H525" s="160" t="s">
        <v>762</v>
      </c>
      <c r="I525" s="160" t="s">
        <v>762</v>
      </c>
      <c r="J525" s="160" t="s">
        <v>762</v>
      </c>
    </row>
    <row r="526" spans="1:10" ht="44.25" customHeight="1" x14ac:dyDescent="0.25">
      <c r="A526" s="156"/>
      <c r="B526" s="112"/>
      <c r="C526" s="158"/>
      <c r="D526" s="152" t="s">
        <v>763</v>
      </c>
      <c r="E526" s="78" t="s">
        <v>738</v>
      </c>
      <c r="F526" s="160" t="s">
        <v>762</v>
      </c>
      <c r="G526" s="160">
        <v>100</v>
      </c>
      <c r="H526" s="160">
        <v>100</v>
      </c>
      <c r="I526" s="160">
        <v>100</v>
      </c>
      <c r="J526" s="160">
        <v>100</v>
      </c>
    </row>
    <row r="527" spans="1:10" ht="31.5" customHeight="1" x14ac:dyDescent="0.25">
      <c r="A527" s="159"/>
      <c r="B527" s="112"/>
      <c r="C527" s="78" t="s">
        <v>756</v>
      </c>
      <c r="D527" s="77" t="s">
        <v>7</v>
      </c>
      <c r="E527" s="78" t="s">
        <v>8</v>
      </c>
      <c r="F527" s="161">
        <v>2276.1999999999998</v>
      </c>
      <c r="G527" s="4">
        <v>2162.4</v>
      </c>
      <c r="H527" s="4">
        <v>2279.4</v>
      </c>
      <c r="I527" s="4">
        <v>4218.5</v>
      </c>
      <c r="J527" s="4">
        <v>4218.5</v>
      </c>
    </row>
    <row r="528" spans="1:10" ht="31.5" customHeight="1" x14ac:dyDescent="0.25">
      <c r="A528" s="162" t="s">
        <v>764</v>
      </c>
      <c r="B528" s="163"/>
      <c r="C528" s="163"/>
      <c r="D528" s="163"/>
      <c r="E528" s="164"/>
      <c r="F528" s="4">
        <f>F527+F521+F517</f>
        <v>21972.3</v>
      </c>
      <c r="G528" s="4">
        <f t="shared" ref="G528:J528" si="41">G527+G521+G517</f>
        <v>22895.100000000002</v>
      </c>
      <c r="H528" s="4">
        <f t="shared" si="41"/>
        <v>27183.200000000001</v>
      </c>
      <c r="I528" s="4">
        <f t="shared" si="41"/>
        <v>30168.3</v>
      </c>
      <c r="J528" s="4">
        <f t="shared" si="41"/>
        <v>30168.3</v>
      </c>
    </row>
    <row r="529" spans="1:10" x14ac:dyDescent="0.25">
      <c r="A529" s="93" t="s">
        <v>729</v>
      </c>
      <c r="B529" s="93"/>
      <c r="C529" s="93"/>
      <c r="D529" s="93"/>
      <c r="E529" s="75" t="s">
        <v>8</v>
      </c>
      <c r="F529" s="80">
        <f>F11+F69+F121+F147+F151+F169+F221+F241+F294+F303+F391+F508+F528</f>
        <v>37372136.533969998</v>
      </c>
      <c r="G529" s="80">
        <f t="shared" ref="G529:J529" si="42">G11+G69+G121+G147+G151+G169+G221+G241+G294+G303+G391+G508+G528</f>
        <v>38589492.810160011</v>
      </c>
      <c r="H529" s="80">
        <f t="shared" si="42"/>
        <v>39101783.891330004</v>
      </c>
      <c r="I529" s="80">
        <f t="shared" si="42"/>
        <v>39155097.294609994</v>
      </c>
      <c r="J529" s="80">
        <f t="shared" si="42"/>
        <v>39168650.065190002</v>
      </c>
    </row>
  </sheetData>
  <mergeCells count="521">
    <mergeCell ref="A528:E528"/>
    <mergeCell ref="A509:J509"/>
    <mergeCell ref="A510:A517"/>
    <mergeCell ref="B510:B517"/>
    <mergeCell ref="C510:C516"/>
    <mergeCell ref="A518:A521"/>
    <mergeCell ref="B518:B521"/>
    <mergeCell ref="C518:C520"/>
    <mergeCell ref="A522:A527"/>
    <mergeCell ref="B522:B527"/>
    <mergeCell ref="C522:C526"/>
    <mergeCell ref="D405:D411"/>
    <mergeCell ref="D402:D404"/>
    <mergeCell ref="D399:D401"/>
    <mergeCell ref="D395:D398"/>
    <mergeCell ref="D393:D394"/>
    <mergeCell ref="D448:D451"/>
    <mergeCell ref="D444:D447"/>
    <mergeCell ref="D440:D443"/>
    <mergeCell ref="D438:D439"/>
    <mergeCell ref="D436:D437"/>
    <mergeCell ref="D431:D435"/>
    <mergeCell ref="D426:D430"/>
    <mergeCell ref="D420:D425"/>
    <mergeCell ref="D417:D419"/>
    <mergeCell ref="D468:D469"/>
    <mergeCell ref="D466:D467"/>
    <mergeCell ref="D464:D465"/>
    <mergeCell ref="D462:D463"/>
    <mergeCell ref="D460:D461"/>
    <mergeCell ref="D458:D459"/>
    <mergeCell ref="D456:D457"/>
    <mergeCell ref="D452:D455"/>
    <mergeCell ref="D412:D416"/>
    <mergeCell ref="D486:D487"/>
    <mergeCell ref="D484:D485"/>
    <mergeCell ref="D482:D483"/>
    <mergeCell ref="D480:D481"/>
    <mergeCell ref="D478:D479"/>
    <mergeCell ref="D476:D477"/>
    <mergeCell ref="D474:D475"/>
    <mergeCell ref="D472:D473"/>
    <mergeCell ref="D470:D471"/>
    <mergeCell ref="A488:A489"/>
    <mergeCell ref="B488:B489"/>
    <mergeCell ref="A490:A491"/>
    <mergeCell ref="B490:B491"/>
    <mergeCell ref="A502:A503"/>
    <mergeCell ref="B502:B503"/>
    <mergeCell ref="D502:D503"/>
    <mergeCell ref="D500:D501"/>
    <mergeCell ref="D498:D499"/>
    <mergeCell ref="D496:D497"/>
    <mergeCell ref="D494:D495"/>
    <mergeCell ref="D492:D493"/>
    <mergeCell ref="D490:D491"/>
    <mergeCell ref="A492:A493"/>
    <mergeCell ref="B492:B493"/>
    <mergeCell ref="A494:A495"/>
    <mergeCell ref="B494:B495"/>
    <mergeCell ref="A496:A497"/>
    <mergeCell ref="B496:B497"/>
    <mergeCell ref="A498:A499"/>
    <mergeCell ref="B498:B499"/>
    <mergeCell ref="A500:A501"/>
    <mergeCell ref="B500:B501"/>
    <mergeCell ref="D488:D489"/>
    <mergeCell ref="A478:A479"/>
    <mergeCell ref="B478:B479"/>
    <mergeCell ref="A480:A481"/>
    <mergeCell ref="B480:B481"/>
    <mergeCell ref="A482:A483"/>
    <mergeCell ref="B482:B483"/>
    <mergeCell ref="A484:A485"/>
    <mergeCell ref="B484:B485"/>
    <mergeCell ref="A486:A487"/>
    <mergeCell ref="B486:B487"/>
    <mergeCell ref="A468:A469"/>
    <mergeCell ref="B468:B469"/>
    <mergeCell ref="B470:B471"/>
    <mergeCell ref="A470:A471"/>
    <mergeCell ref="A472:A473"/>
    <mergeCell ref="B472:B473"/>
    <mergeCell ref="A474:A475"/>
    <mergeCell ref="B474:B475"/>
    <mergeCell ref="A476:A477"/>
    <mergeCell ref="B476:B477"/>
    <mergeCell ref="A458:A459"/>
    <mergeCell ref="B458:B459"/>
    <mergeCell ref="A460:A461"/>
    <mergeCell ref="B460:B461"/>
    <mergeCell ref="A462:A463"/>
    <mergeCell ref="B462:B463"/>
    <mergeCell ref="A464:A465"/>
    <mergeCell ref="B464:B465"/>
    <mergeCell ref="A466:A467"/>
    <mergeCell ref="B466:B467"/>
    <mergeCell ref="A440:A443"/>
    <mergeCell ref="B440:B443"/>
    <mergeCell ref="A444:A447"/>
    <mergeCell ref="B444:B447"/>
    <mergeCell ref="A448:A451"/>
    <mergeCell ref="B448:B451"/>
    <mergeCell ref="A452:A455"/>
    <mergeCell ref="B452:B455"/>
    <mergeCell ref="A456:A457"/>
    <mergeCell ref="B456:B457"/>
    <mergeCell ref="B420:B425"/>
    <mergeCell ref="A420:A425"/>
    <mergeCell ref="A426:A430"/>
    <mergeCell ref="B426:B430"/>
    <mergeCell ref="A431:A435"/>
    <mergeCell ref="B431:B435"/>
    <mergeCell ref="A436:A437"/>
    <mergeCell ref="B436:B437"/>
    <mergeCell ref="A438:A439"/>
    <mergeCell ref="B438:B439"/>
    <mergeCell ref="A1:J1"/>
    <mergeCell ref="B5:B6"/>
    <mergeCell ref="A5:A6"/>
    <mergeCell ref="A4:J4"/>
    <mergeCell ref="A7:A8"/>
    <mergeCell ref="B7:B8"/>
    <mergeCell ref="A9:A10"/>
    <mergeCell ref="B9:B10"/>
    <mergeCell ref="A71:A72"/>
    <mergeCell ref="B71:B72"/>
    <mergeCell ref="A12:J12"/>
    <mergeCell ref="A33:A34"/>
    <mergeCell ref="B33:B34"/>
    <mergeCell ref="A35:A36"/>
    <mergeCell ref="B35:B36"/>
    <mergeCell ref="A37:A38"/>
    <mergeCell ref="B37:B38"/>
    <mergeCell ref="A39:A40"/>
    <mergeCell ref="B39:B40"/>
    <mergeCell ref="A41:A42"/>
    <mergeCell ref="B41:B42"/>
    <mergeCell ref="A43:A44"/>
    <mergeCell ref="B43:B44"/>
    <mergeCell ref="A45:A46"/>
    <mergeCell ref="A73:A74"/>
    <mergeCell ref="B73:B74"/>
    <mergeCell ref="A75:A76"/>
    <mergeCell ref="B75:B76"/>
    <mergeCell ref="A13:A14"/>
    <mergeCell ref="B13:B14"/>
    <mergeCell ref="A15:A16"/>
    <mergeCell ref="B15:B16"/>
    <mergeCell ref="A17:A18"/>
    <mergeCell ref="B17:B18"/>
    <mergeCell ref="A19:A20"/>
    <mergeCell ref="B19:B20"/>
    <mergeCell ref="A31:A32"/>
    <mergeCell ref="B31:B32"/>
    <mergeCell ref="A21:A22"/>
    <mergeCell ref="B21:B22"/>
    <mergeCell ref="A23:A24"/>
    <mergeCell ref="B23:B24"/>
    <mergeCell ref="A27:A28"/>
    <mergeCell ref="B27:B28"/>
    <mergeCell ref="A29:A30"/>
    <mergeCell ref="B29:B30"/>
    <mergeCell ref="A25:A26"/>
    <mergeCell ref="B25:B26"/>
    <mergeCell ref="B45:B46"/>
    <mergeCell ref="A47:A48"/>
    <mergeCell ref="B47:B48"/>
    <mergeCell ref="A49:A50"/>
    <mergeCell ref="B49:B50"/>
    <mergeCell ref="A51:A52"/>
    <mergeCell ref="B51:B52"/>
    <mergeCell ref="A63:A64"/>
    <mergeCell ref="B63:B64"/>
    <mergeCell ref="A65:A66"/>
    <mergeCell ref="B65:B66"/>
    <mergeCell ref="A67:A68"/>
    <mergeCell ref="B67:B68"/>
    <mergeCell ref="A70:J70"/>
    <mergeCell ref="A53:A54"/>
    <mergeCell ref="B53:B54"/>
    <mergeCell ref="A55:A56"/>
    <mergeCell ref="B55:B56"/>
    <mergeCell ref="A57:A58"/>
    <mergeCell ref="B57:B58"/>
    <mergeCell ref="A59:A60"/>
    <mergeCell ref="B59:B60"/>
    <mergeCell ref="A61:A62"/>
    <mergeCell ref="B61:B62"/>
    <mergeCell ref="A77:A78"/>
    <mergeCell ref="B77:B78"/>
    <mergeCell ref="A79:A80"/>
    <mergeCell ref="B79:B80"/>
    <mergeCell ref="A81:A82"/>
    <mergeCell ref="B81:B82"/>
    <mergeCell ref="A83:A84"/>
    <mergeCell ref="B83:B84"/>
    <mergeCell ref="A85:A86"/>
    <mergeCell ref="B85:B86"/>
    <mergeCell ref="A87:A88"/>
    <mergeCell ref="B87:B88"/>
    <mergeCell ref="A89:A90"/>
    <mergeCell ref="B89:B90"/>
    <mergeCell ref="A91:A92"/>
    <mergeCell ref="B91:B92"/>
    <mergeCell ref="A93:A94"/>
    <mergeCell ref="B93:B94"/>
    <mergeCell ref="A95:A96"/>
    <mergeCell ref="B95:B96"/>
    <mergeCell ref="A97:A98"/>
    <mergeCell ref="B97:B98"/>
    <mergeCell ref="A99:A100"/>
    <mergeCell ref="B99:B100"/>
    <mergeCell ref="A101:A102"/>
    <mergeCell ref="B101:B102"/>
    <mergeCell ref="A103:A104"/>
    <mergeCell ref="B103:B104"/>
    <mergeCell ref="A105:A106"/>
    <mergeCell ref="B105:B106"/>
    <mergeCell ref="A107:A108"/>
    <mergeCell ref="B107:B108"/>
    <mergeCell ref="A109:A110"/>
    <mergeCell ref="B109:B110"/>
    <mergeCell ref="A111:A112"/>
    <mergeCell ref="B111:B112"/>
    <mergeCell ref="A113:A114"/>
    <mergeCell ref="B113:B114"/>
    <mergeCell ref="A115:A116"/>
    <mergeCell ref="B115:B116"/>
    <mergeCell ref="A117:A118"/>
    <mergeCell ref="B117:B118"/>
    <mergeCell ref="A119:A120"/>
    <mergeCell ref="B119:B120"/>
    <mergeCell ref="A122:J122"/>
    <mergeCell ref="A123:A124"/>
    <mergeCell ref="B123:B124"/>
    <mergeCell ref="A125:A126"/>
    <mergeCell ref="B125:B126"/>
    <mergeCell ref="A127:A128"/>
    <mergeCell ref="B127:B128"/>
    <mergeCell ref="A129:A130"/>
    <mergeCell ref="B129:B130"/>
    <mergeCell ref="A131:A132"/>
    <mergeCell ref="B131:B132"/>
    <mergeCell ref="A133:A134"/>
    <mergeCell ref="B133:B134"/>
    <mergeCell ref="A135:A136"/>
    <mergeCell ref="B135:B136"/>
    <mergeCell ref="B159:B160"/>
    <mergeCell ref="A161:A162"/>
    <mergeCell ref="B161:B162"/>
    <mergeCell ref="A148:J148"/>
    <mergeCell ref="A149:A150"/>
    <mergeCell ref="B149:B150"/>
    <mergeCell ref="A137:A139"/>
    <mergeCell ref="B137:B139"/>
    <mergeCell ref="A140:A141"/>
    <mergeCell ref="B140:B141"/>
    <mergeCell ref="A142:A143"/>
    <mergeCell ref="B142:B143"/>
    <mergeCell ref="A144:A146"/>
    <mergeCell ref="B144:B146"/>
    <mergeCell ref="A11:E11"/>
    <mergeCell ref="A69:E69"/>
    <mergeCell ref="A121:E121"/>
    <mergeCell ref="A147:E147"/>
    <mergeCell ref="A151:E151"/>
    <mergeCell ref="A169:D169"/>
    <mergeCell ref="D133:D134"/>
    <mergeCell ref="A170:J170"/>
    <mergeCell ref="A171:A174"/>
    <mergeCell ref="C171:C172"/>
    <mergeCell ref="A163:A164"/>
    <mergeCell ref="B163:B164"/>
    <mergeCell ref="A165:A166"/>
    <mergeCell ref="B165:B166"/>
    <mergeCell ref="A167:A168"/>
    <mergeCell ref="B167:B168"/>
    <mergeCell ref="A152:J152"/>
    <mergeCell ref="A153:A154"/>
    <mergeCell ref="B153:B154"/>
    <mergeCell ref="A155:A156"/>
    <mergeCell ref="B155:B156"/>
    <mergeCell ref="A157:A158"/>
    <mergeCell ref="B157:B158"/>
    <mergeCell ref="A159:A160"/>
    <mergeCell ref="A175:A176"/>
    <mergeCell ref="B175:B176"/>
    <mergeCell ref="A177:A180"/>
    <mergeCell ref="C177:C178"/>
    <mergeCell ref="A181:A184"/>
    <mergeCell ref="C181:C182"/>
    <mergeCell ref="D181:D182"/>
    <mergeCell ref="E181:E182"/>
    <mergeCell ref="D183:D184"/>
    <mergeCell ref="E183:E184"/>
    <mergeCell ref="A185:A186"/>
    <mergeCell ref="B185:B186"/>
    <mergeCell ref="A187:A188"/>
    <mergeCell ref="B187:B188"/>
    <mergeCell ref="A189:A190"/>
    <mergeCell ref="B189:B190"/>
    <mergeCell ref="A191:A194"/>
    <mergeCell ref="C191:C192"/>
    <mergeCell ref="A195:A196"/>
    <mergeCell ref="B195:B196"/>
    <mergeCell ref="A197:A198"/>
    <mergeCell ref="B197:B198"/>
    <mergeCell ref="A199:A200"/>
    <mergeCell ref="B199:B200"/>
    <mergeCell ref="A201:A202"/>
    <mergeCell ref="B201:B202"/>
    <mergeCell ref="A203:A204"/>
    <mergeCell ref="B203:B204"/>
    <mergeCell ref="A205:A206"/>
    <mergeCell ref="B205:B206"/>
    <mergeCell ref="A207:A208"/>
    <mergeCell ref="B207:B208"/>
    <mergeCell ref="A209:A210"/>
    <mergeCell ref="B209:B210"/>
    <mergeCell ref="A211:A212"/>
    <mergeCell ref="B211:B212"/>
    <mergeCell ref="A213:A214"/>
    <mergeCell ref="B213:B214"/>
    <mergeCell ref="A215:A216"/>
    <mergeCell ref="B215:B216"/>
    <mergeCell ref="A217:A220"/>
    <mergeCell ref="C217:C218"/>
    <mergeCell ref="D217:D218"/>
    <mergeCell ref="D219:D220"/>
    <mergeCell ref="A221:E221"/>
    <mergeCell ref="A223:A224"/>
    <mergeCell ref="B223:B224"/>
    <mergeCell ref="A225:A226"/>
    <mergeCell ref="B225:B226"/>
    <mergeCell ref="A222:J222"/>
    <mergeCell ref="A241:E241"/>
    <mergeCell ref="A244:A245"/>
    <mergeCell ref="B244:B245"/>
    <mergeCell ref="A246:A247"/>
    <mergeCell ref="B246:B247"/>
    <mergeCell ref="A227:A228"/>
    <mergeCell ref="B227:B228"/>
    <mergeCell ref="A229:A230"/>
    <mergeCell ref="B229:B230"/>
    <mergeCell ref="A231:A232"/>
    <mergeCell ref="B231:B232"/>
    <mergeCell ref="A233:A234"/>
    <mergeCell ref="B233:B234"/>
    <mergeCell ref="A235:A236"/>
    <mergeCell ref="B235:B236"/>
    <mergeCell ref="A242:J242"/>
    <mergeCell ref="B252:B253"/>
    <mergeCell ref="A254:A255"/>
    <mergeCell ref="B254:B255"/>
    <mergeCell ref="A256:A257"/>
    <mergeCell ref="B256:B257"/>
    <mergeCell ref="A237:A238"/>
    <mergeCell ref="B237:B238"/>
    <mergeCell ref="A239:A240"/>
    <mergeCell ref="B239:B240"/>
    <mergeCell ref="A286:A287"/>
    <mergeCell ref="B286:B287"/>
    <mergeCell ref="A267:A268"/>
    <mergeCell ref="B267:B268"/>
    <mergeCell ref="A269:A270"/>
    <mergeCell ref="B269:B270"/>
    <mergeCell ref="A271:A272"/>
    <mergeCell ref="B271:B272"/>
    <mergeCell ref="A273:A274"/>
    <mergeCell ref="B273:B274"/>
    <mergeCell ref="A275:A276"/>
    <mergeCell ref="B275:B276"/>
    <mergeCell ref="A281:E281"/>
    <mergeCell ref="A243:E243"/>
    <mergeCell ref="A277:A278"/>
    <mergeCell ref="B277:B278"/>
    <mergeCell ref="A279:A280"/>
    <mergeCell ref="B279:B280"/>
    <mergeCell ref="A282:A283"/>
    <mergeCell ref="B282:B283"/>
    <mergeCell ref="A284:A285"/>
    <mergeCell ref="B284:B285"/>
    <mergeCell ref="A258:A260"/>
    <mergeCell ref="B258:B260"/>
    <mergeCell ref="C258:C259"/>
    <mergeCell ref="A261:A262"/>
    <mergeCell ref="B261:B262"/>
    <mergeCell ref="A263:A264"/>
    <mergeCell ref="B263:B264"/>
    <mergeCell ref="A265:A266"/>
    <mergeCell ref="B265:B266"/>
    <mergeCell ref="A248:A249"/>
    <mergeCell ref="B248:B249"/>
    <mergeCell ref="A250:A251"/>
    <mergeCell ref="B250:B251"/>
    <mergeCell ref="A252:A253"/>
    <mergeCell ref="A288:A289"/>
    <mergeCell ref="B288:B289"/>
    <mergeCell ref="A290:A291"/>
    <mergeCell ref="B290:B291"/>
    <mergeCell ref="A292:A293"/>
    <mergeCell ref="B292:B293"/>
    <mergeCell ref="B303:E303"/>
    <mergeCell ref="A304:J304"/>
    <mergeCell ref="A333:A334"/>
    <mergeCell ref="B333:B334"/>
    <mergeCell ref="A295:J295"/>
    <mergeCell ref="A305:A306"/>
    <mergeCell ref="B305:B306"/>
    <mergeCell ref="A307:A308"/>
    <mergeCell ref="B307:B308"/>
    <mergeCell ref="A309:A310"/>
    <mergeCell ref="A294:E294"/>
    <mergeCell ref="A296:A300"/>
    <mergeCell ref="B296:B300"/>
    <mergeCell ref="A301:A302"/>
    <mergeCell ref="B301:B302"/>
    <mergeCell ref="A313:A314"/>
    <mergeCell ref="A327:A328"/>
    <mergeCell ref="B327:B328"/>
    <mergeCell ref="A329:A330"/>
    <mergeCell ref="B329:B330"/>
    <mergeCell ref="B309:B310"/>
    <mergeCell ref="A311:A312"/>
    <mergeCell ref="B311:B312"/>
    <mergeCell ref="B313:B314"/>
    <mergeCell ref="A315:A316"/>
    <mergeCell ref="B315:B316"/>
    <mergeCell ref="A317:A318"/>
    <mergeCell ref="B317:B318"/>
    <mergeCell ref="A319:A320"/>
    <mergeCell ref="B319:B320"/>
    <mergeCell ref="A331:A332"/>
    <mergeCell ref="B331:B332"/>
    <mergeCell ref="A321:A322"/>
    <mergeCell ref="B321:B322"/>
    <mergeCell ref="A323:A324"/>
    <mergeCell ref="B323:B324"/>
    <mergeCell ref="A325:A326"/>
    <mergeCell ref="B325:B326"/>
    <mergeCell ref="A343:A344"/>
    <mergeCell ref="B343:B344"/>
    <mergeCell ref="A339:A340"/>
    <mergeCell ref="B339:B340"/>
    <mergeCell ref="A341:A342"/>
    <mergeCell ref="B341:B342"/>
    <mergeCell ref="A335:A336"/>
    <mergeCell ref="B335:B336"/>
    <mergeCell ref="A337:A338"/>
    <mergeCell ref="B337:B338"/>
    <mergeCell ref="A345:A346"/>
    <mergeCell ref="B345:B346"/>
    <mergeCell ref="A351:A352"/>
    <mergeCell ref="B351:B352"/>
    <mergeCell ref="A347:A348"/>
    <mergeCell ref="B347:B348"/>
    <mergeCell ref="A349:A350"/>
    <mergeCell ref="B349:B350"/>
    <mergeCell ref="A353:A354"/>
    <mergeCell ref="B353:B354"/>
    <mergeCell ref="A355:A356"/>
    <mergeCell ref="B355:B356"/>
    <mergeCell ref="A357:A358"/>
    <mergeCell ref="B357:B358"/>
    <mergeCell ref="A361:A362"/>
    <mergeCell ref="B361:B362"/>
    <mergeCell ref="A363:A364"/>
    <mergeCell ref="B363:B364"/>
    <mergeCell ref="A365:A366"/>
    <mergeCell ref="B365:B366"/>
    <mergeCell ref="A359:A360"/>
    <mergeCell ref="B359:B360"/>
    <mergeCell ref="A369:A370"/>
    <mergeCell ref="B369:B370"/>
    <mergeCell ref="A371:A372"/>
    <mergeCell ref="B371:B372"/>
    <mergeCell ref="A373:A374"/>
    <mergeCell ref="B373:B374"/>
    <mergeCell ref="A367:A368"/>
    <mergeCell ref="B367:B368"/>
    <mergeCell ref="A387:A388"/>
    <mergeCell ref="B387:B388"/>
    <mergeCell ref="A375:A376"/>
    <mergeCell ref="B375:B376"/>
    <mergeCell ref="A389:A390"/>
    <mergeCell ref="B389:B390"/>
    <mergeCell ref="A377:A378"/>
    <mergeCell ref="B377:B378"/>
    <mergeCell ref="A379:A380"/>
    <mergeCell ref="B379:B380"/>
    <mergeCell ref="A383:A384"/>
    <mergeCell ref="B383:B384"/>
    <mergeCell ref="A381:A382"/>
    <mergeCell ref="B381:B382"/>
    <mergeCell ref="A385:A386"/>
    <mergeCell ref="B385:B386"/>
    <mergeCell ref="A529:D529"/>
    <mergeCell ref="A391:D391"/>
    <mergeCell ref="A504:A505"/>
    <mergeCell ref="B504:B505"/>
    <mergeCell ref="A506:A507"/>
    <mergeCell ref="B506:B507"/>
    <mergeCell ref="D504:D505"/>
    <mergeCell ref="D506:D507"/>
    <mergeCell ref="A508:D508"/>
    <mergeCell ref="A392:J392"/>
    <mergeCell ref="B393:B394"/>
    <mergeCell ref="A393:A394"/>
    <mergeCell ref="A395:A398"/>
    <mergeCell ref="B395:B398"/>
    <mergeCell ref="A399:A401"/>
    <mergeCell ref="B399:B401"/>
    <mergeCell ref="A402:A404"/>
    <mergeCell ref="B402:B404"/>
    <mergeCell ref="A405:A411"/>
    <mergeCell ref="B405:B411"/>
    <mergeCell ref="A412:A416"/>
    <mergeCell ref="B412:B416"/>
    <mergeCell ref="A417:A419"/>
    <mergeCell ref="B417:B419"/>
  </mergeCells>
  <pageMargins left="0.51181102362204722" right="0.51181102362204722" top="0.74803149606299213" bottom="0.55118110236220474" header="0.31496062992125984" footer="0.31496062992125984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 (работы)</vt:lpstr>
      <vt:lpstr>'Услуги (работы)'!Область_печати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2018-11-06T08:35:37Z</dcterms:modified>
</cp:coreProperties>
</file>